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Office of Research\UFCD Grants\"/>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8" i="1" l="1"/>
  <c r="I158" i="1"/>
  <c r="I142" i="1"/>
  <c r="I159" i="1" s="1"/>
  <c r="J141" i="1"/>
  <c r="J140" i="1"/>
  <c r="J137" i="1"/>
  <c r="J136" i="1"/>
  <c r="J142" i="1" s="1"/>
  <c r="J159" i="1" s="1"/>
  <c r="J132" i="1"/>
  <c r="I132" i="1"/>
  <c r="J124" i="1"/>
  <c r="J123" i="1"/>
  <c r="J121" i="1"/>
  <c r="I121" i="1"/>
  <c r="I114" i="1"/>
  <c r="J111" i="1"/>
  <c r="J106" i="1"/>
  <c r="J114" i="1" s="1"/>
  <c r="J102" i="1"/>
  <c r="I102" i="1"/>
  <c r="J89" i="1"/>
  <c r="J88" i="1"/>
  <c r="J85" i="1"/>
  <c r="J84" i="1"/>
  <c r="J77" i="1"/>
  <c r="J76" i="1"/>
  <c r="J75" i="1"/>
  <c r="J66" i="1"/>
  <c r="J65" i="1"/>
  <c r="J64" i="1"/>
  <c r="J57" i="1"/>
  <c r="J45" i="1"/>
  <c r="I45" i="1"/>
  <c r="J42" i="1"/>
  <c r="I42" i="1"/>
  <c r="J39" i="1"/>
  <c r="J32" i="1"/>
  <c r="J6" i="1"/>
  <c r="I6" i="1"/>
</calcChain>
</file>

<file path=xl/comments1.xml><?xml version="1.0" encoding="utf-8"?>
<comments xmlns="http://schemas.openxmlformats.org/spreadsheetml/2006/main">
  <authors>
    <author>Galloway,Katherine A</author>
  </authors>
  <commentList>
    <comment ref="K8" authorId="0" shapeId="0">
      <text>
        <r>
          <rPr>
            <b/>
            <sz val="9"/>
            <color indexed="81"/>
            <rFont val="Tahoma"/>
            <family val="2"/>
          </rPr>
          <t>Galloway,Katherine A:</t>
        </r>
        <r>
          <rPr>
            <sz val="9"/>
            <color indexed="81"/>
            <rFont val="Tahoma"/>
            <family val="2"/>
          </rPr>
          <t xml:space="preserve">
Move from k99 phase to R00 phase; year three to five.</t>
        </r>
      </text>
    </comment>
    <comment ref="C44" authorId="0" shapeId="0">
      <text>
        <r>
          <rPr>
            <b/>
            <sz val="9"/>
            <color indexed="81"/>
            <rFont val="Tahoma"/>
            <family val="2"/>
          </rPr>
          <t>Galloway,Katherine A:</t>
        </r>
        <r>
          <rPr>
            <sz val="9"/>
            <color indexed="81"/>
            <rFont val="Tahoma"/>
            <family val="2"/>
          </rPr>
          <t xml:space="preserve">
Funds moved from 209 to 211</t>
        </r>
      </text>
    </comment>
    <comment ref="C47" authorId="0" shapeId="0">
      <text>
        <r>
          <rPr>
            <b/>
            <sz val="9"/>
            <color indexed="81"/>
            <rFont val="Tahoma"/>
            <family val="2"/>
          </rPr>
          <t>Galloway,Katherine A:</t>
        </r>
        <r>
          <rPr>
            <sz val="9"/>
            <color indexed="81"/>
            <rFont val="Tahoma"/>
            <family val="2"/>
          </rPr>
          <t xml:space="preserve">
Funds moved from 209 to 211</t>
        </r>
      </text>
    </comment>
    <comment ref="C48" authorId="0" shapeId="0">
      <text>
        <r>
          <rPr>
            <b/>
            <sz val="9"/>
            <color indexed="81"/>
            <rFont val="Tahoma"/>
            <family val="2"/>
          </rPr>
          <t>Galloway,Katherine A:</t>
        </r>
        <r>
          <rPr>
            <sz val="9"/>
            <color indexed="81"/>
            <rFont val="Tahoma"/>
            <family val="2"/>
          </rPr>
          <t xml:space="preserve">
Funds moved from 209 to 211</t>
        </r>
      </text>
    </comment>
    <comment ref="C49" authorId="0" shapeId="0">
      <text>
        <r>
          <rPr>
            <b/>
            <sz val="9"/>
            <color indexed="81"/>
            <rFont val="Tahoma"/>
            <family val="2"/>
          </rPr>
          <t>Galloway,Katherine A:</t>
        </r>
        <r>
          <rPr>
            <sz val="9"/>
            <color indexed="81"/>
            <rFont val="Tahoma"/>
            <family val="2"/>
          </rPr>
          <t xml:space="preserve">
Funds moved from 209 to 211</t>
        </r>
      </text>
    </comment>
    <comment ref="C51" authorId="0" shapeId="0">
      <text>
        <r>
          <rPr>
            <b/>
            <sz val="9"/>
            <color indexed="81"/>
            <rFont val="Tahoma"/>
            <family val="2"/>
          </rPr>
          <t>Galloway,Katherine A:</t>
        </r>
        <r>
          <rPr>
            <sz val="9"/>
            <color indexed="81"/>
            <rFont val="Tahoma"/>
            <family val="2"/>
          </rPr>
          <t xml:space="preserve">
Funds moved from 209 to 211</t>
        </r>
      </text>
    </comment>
    <comment ref="C66" authorId="0" shapeId="0">
      <text>
        <r>
          <rPr>
            <b/>
            <sz val="9"/>
            <color indexed="81"/>
            <rFont val="Tahoma"/>
            <family val="2"/>
          </rPr>
          <t>Galloway,Katherine A:</t>
        </r>
        <r>
          <rPr>
            <sz val="9"/>
            <color indexed="81"/>
            <rFont val="Tahoma"/>
            <family val="2"/>
          </rPr>
          <t xml:space="preserve">
Funds moved from 209 to 211</t>
        </r>
      </text>
    </comment>
    <comment ref="C137" authorId="0" shapeId="0">
      <text>
        <r>
          <rPr>
            <b/>
            <sz val="9"/>
            <color indexed="81"/>
            <rFont val="Tahoma"/>
            <family val="2"/>
          </rPr>
          <t>Galloway,Katherine A:</t>
        </r>
        <r>
          <rPr>
            <sz val="9"/>
            <color indexed="81"/>
            <rFont val="Tahoma"/>
            <family val="2"/>
          </rPr>
          <t xml:space="preserve">
Fnds moved from 209 to 211</t>
        </r>
      </text>
    </comment>
  </commentList>
</comments>
</file>

<file path=xl/sharedStrings.xml><?xml version="1.0" encoding="utf-8"?>
<sst xmlns="http://schemas.openxmlformats.org/spreadsheetml/2006/main" count="1810" uniqueCount="928">
  <si>
    <t>ACTIVE AWARDS  FISCAL YEAR 2020-2021</t>
  </si>
  <si>
    <t>DEPT</t>
  </si>
  <si>
    <t>DB</t>
  </si>
  <si>
    <t>UF AWD NO</t>
  </si>
  <si>
    <t>UF PROJECT NO</t>
  </si>
  <si>
    <t>AWARD STATUS</t>
  </si>
  <si>
    <t>TYPE</t>
  </si>
  <si>
    <t>FOCUS</t>
  </si>
  <si>
    <t>PI</t>
  </si>
  <si>
    <t>20/21 AWARD</t>
  </si>
  <si>
    <t>FUNDING RECEVIED TO DATE</t>
  </si>
  <si>
    <t>SPONSOR</t>
  </si>
  <si>
    <t>SOURCE</t>
  </si>
  <si>
    <t>AWARD  PERIOD</t>
  </si>
  <si>
    <t>BUDGET DATE</t>
  </si>
  <si>
    <t>TITLE</t>
  </si>
  <si>
    <t>ADMINISTRATION</t>
  </si>
  <si>
    <t>ADMIN/EDU</t>
  </si>
  <si>
    <t>281</t>
  </si>
  <si>
    <t>AWD000298</t>
  </si>
  <si>
    <t>P0077032</t>
  </si>
  <si>
    <t xml:space="preserve">RENEWAL </t>
  </si>
  <si>
    <t>PUB HLTH</t>
  </si>
  <si>
    <t>TOBACCO</t>
  </si>
  <si>
    <t>PEREIRA P</t>
  </si>
  <si>
    <t xml:space="preserve">FL DOH,  SUBAWARD  </t>
  </si>
  <si>
    <t>STATE INTERNAL</t>
  </si>
  <si>
    <t>7/16-6/21</t>
  </si>
  <si>
    <t>7/19-6/21</t>
  </si>
  <si>
    <t>UF AHEC TOBACCO TRAINING AND CESSATION PROGRAM (SUBAWARD FROM BE RICHARDSON, AHEC)</t>
  </si>
  <si>
    <t>1737</t>
  </si>
  <si>
    <t>AWD09458</t>
  </si>
  <si>
    <t>P0195485</t>
  </si>
  <si>
    <t>NEW</t>
  </si>
  <si>
    <t>EDUC</t>
  </si>
  <si>
    <t>DIVERSITY</t>
  </si>
  <si>
    <t>XIRAU-PROBERT P</t>
  </si>
  <si>
    <t>UF RESEARCH</t>
  </si>
  <si>
    <t>UF INTERNAL</t>
  </si>
  <si>
    <t>01/21-12/21</t>
  </si>
  <si>
    <t>KEYS TO SUCCESS IN THE HEALTH SCIENCES,AN INTERDISCIPLINARY BLACK STUDENT COHORT PROGRAM ACROSS THE UF HEALTH SCENCE CENTER (SUBAWARDS TO J STACCIARINI, NR-ADMN)</t>
  </si>
  <si>
    <t>ADM</t>
  </si>
  <si>
    <t>TOTAL</t>
  </si>
  <si>
    <t>COMMUNITY DENTISTRY AND BEHAVIORAL SCIENCE</t>
  </si>
  <si>
    <t>CDBS</t>
  </si>
  <si>
    <t>1098</t>
  </si>
  <si>
    <t>AWD04873/                        AWD00450</t>
  </si>
  <si>
    <t>P0098217</t>
  </si>
  <si>
    <t>CONT     NCE</t>
  </si>
  <si>
    <t>RSCH TRAINING</t>
  </si>
  <si>
    <t>PAIN</t>
  </si>
  <si>
    <t>BARTLEY E</t>
  </si>
  <si>
    <t>NIH/NIA R00AG052642</t>
  </si>
  <si>
    <t>FED</t>
  </si>
  <si>
    <t>9/16-5/21</t>
  </si>
  <si>
    <t>06/20-5/21</t>
  </si>
  <si>
    <t>ADAPTABILITY AND RESILIENCE IN AGING ADULTS (SUBAWARD K SIBILLE, MD-AGING)</t>
  </si>
  <si>
    <t>1508</t>
  </si>
  <si>
    <t>N/A</t>
  </si>
  <si>
    <t>128950</t>
  </si>
  <si>
    <t xml:space="preserve"> </t>
  </si>
  <si>
    <t>RSCH</t>
  </si>
  <si>
    <t>UFCD START UP</t>
  </si>
  <si>
    <t>UFCD INTERNAL</t>
  </si>
  <si>
    <t>9/18-5/22</t>
  </si>
  <si>
    <t>06/20-5/22</t>
  </si>
  <si>
    <t>START UP FUNDING FOR EMILY BARTLEY</t>
  </si>
  <si>
    <t>1781</t>
  </si>
  <si>
    <t>00068615</t>
  </si>
  <si>
    <t>UF CLAUDE D. PEPPER CENTER</t>
  </si>
  <si>
    <t>11/20-10/21</t>
  </si>
  <si>
    <t>PAIN RESILIENCE AND INFLAMMATORY MARKER EPRESSION (PRIME) (OAIC - PILOT STUDY)</t>
  </si>
  <si>
    <t>1658</t>
  </si>
  <si>
    <t>AWD09752</t>
  </si>
  <si>
    <t>P0201396</t>
  </si>
  <si>
    <t>NIH/NIA R21AG070642</t>
  </si>
  <si>
    <t>02/21-01/23</t>
  </si>
  <si>
    <t>02/21-01/22</t>
  </si>
  <si>
    <t>EMPOWERING THE MANAGEMENT OF PAIN-OBESITY-WIEGHT THROUGH ENHANCED REWARD (EMPOWER) (SUBAWARDS TO M MCVAY, HHP-ADMIN, S ANTON, MD-AGING, S MCGARGILL, MD-ORTHO, J CHEONG, HHP-ADMIN)</t>
  </si>
  <si>
    <t>1785</t>
  </si>
  <si>
    <t>AGR00020087</t>
  </si>
  <si>
    <t>P0201348</t>
  </si>
  <si>
    <t>CLIN RSCH</t>
  </si>
  <si>
    <t>CATALANOTTO F</t>
  </si>
  <si>
    <t>MERCK</t>
  </si>
  <si>
    <t>CORP</t>
  </si>
  <si>
    <t>02/21-02/26</t>
  </si>
  <si>
    <t>PREVALENCE OF ORAL HPV INFECTION, A GLOBAL ASSESSMENT: THE PROGRESS STUDY</t>
  </si>
  <si>
    <t>1588</t>
  </si>
  <si>
    <t>94107</t>
  </si>
  <si>
    <t>P0125593</t>
  </si>
  <si>
    <t>TRANSFER</t>
  </si>
  <si>
    <t>CRUZ-ALMEDIA Y</t>
  </si>
  <si>
    <t>NIH/NIA   K01AG048259</t>
  </si>
  <si>
    <t>6/19-8/20</t>
  </si>
  <si>
    <t>NEUROIMAGING AGE-RELATED CHANGES IN PAIN MODULATION (WITH ADMIN SUPPLEMENT)</t>
  </si>
  <si>
    <t>1610</t>
  </si>
  <si>
    <t>AWD05032</t>
  </si>
  <si>
    <t>P0175500</t>
  </si>
  <si>
    <t>CONT</t>
  </si>
  <si>
    <t>NIH/NIA U01AG61389</t>
  </si>
  <si>
    <t>FED INTERNAL</t>
  </si>
  <si>
    <t>6/19-5/23</t>
  </si>
  <si>
    <t>06/20-05/21</t>
  </si>
  <si>
    <t xml:space="preserve">MULTIMODAL IMAGING OF BRAIN ACTIVITY TO INVESTIGATE WALKING AND MOBILITY DECLINE IN OLDER ADULTS (T MANINI, PI; MD-AGING) </t>
  </si>
  <si>
    <t>1590</t>
  </si>
  <si>
    <t>00129349</t>
  </si>
  <si>
    <t>UFCD-COM START UP</t>
  </si>
  <si>
    <t>5/19-6/22</t>
  </si>
  <si>
    <t>START UP FUNDING FOR YINSEL CRUZ-ALEMEIDA</t>
  </si>
  <si>
    <t>1587</t>
  </si>
  <si>
    <t>AWD04524</t>
  </si>
  <si>
    <t>P0124100</t>
  </si>
  <si>
    <t>NIH/NIA R01AG059802</t>
  </si>
  <si>
    <t>5/20-4/23</t>
  </si>
  <si>
    <t>5/20-4/22</t>
  </si>
  <si>
    <t xml:space="preserve">MECHANISMS OF OXTYOCIN'S ANALGESIA IN OLDER ADULTS (SUBAWARDS TO R STAUD, COM-RHUEM, PHHP-COM BIOSTATS, EBNER J; CLAS-PYSCOLOGY) </t>
  </si>
  <si>
    <t>1811</t>
  </si>
  <si>
    <t>P0212732</t>
  </si>
  <si>
    <t>NEW_SUPP</t>
  </si>
  <si>
    <t>05/21/04/23</t>
  </si>
  <si>
    <t>5/21-4/22</t>
  </si>
  <si>
    <t xml:space="preserve">MECHANISMS OF OXTYOCIN'S ANALGESIA IN OLDER ADULTS (COCHRAN DIVERSITY SUPPLMENT SUBAWARD TO EBNER J; CLAS-PYSCOLOGY) </t>
  </si>
  <si>
    <t>1690</t>
  </si>
  <si>
    <t>AWD01736</t>
  </si>
  <si>
    <t>P0209666</t>
  </si>
  <si>
    <t>CLIN PAIN</t>
  </si>
  <si>
    <t>NIH/NIA P30AG028740 SUBAWARD</t>
  </si>
  <si>
    <t>04/20-03/22</t>
  </si>
  <si>
    <t>UNIVERSITY OF FLORIDA CLAUDE D. PEPPER OLDER AMERICANS INDEPENDENC CNTER  (OAIC) (SUBAWARD FROM M PAHOR, UF INST AGING)</t>
  </si>
  <si>
    <t>1619</t>
  </si>
  <si>
    <t>AWD08109</t>
  </si>
  <si>
    <t>P0167670 P0207694</t>
  </si>
  <si>
    <t>CONT                     NEW_SUPP</t>
  </si>
  <si>
    <t xml:space="preserve">NIH/NIA R01AG067757 </t>
  </si>
  <si>
    <t xml:space="preserve">FED </t>
  </si>
  <si>
    <t>05/20-02/25</t>
  </si>
  <si>
    <t>05/20-02/22</t>
  </si>
  <si>
    <t>BIOBEHAVIORAL BASIS OF KNEE OSTEOARTHRITIS PAIN (SUBAWARDS TO R FILLINGIM, DN-CDBS, FOSTER, MD-EURO, HUO, PHHP-BIOSTATS, K SIBILLE, MD-AGING; S COOMBES, HH-ADMIN; ADMIN SUPP)</t>
  </si>
  <si>
    <t xml:space="preserve">P0202598 </t>
  </si>
  <si>
    <t>BIOBEHAVIORAL BASIS OF KNEE OSTEOARTHRITIS PAIN ( DIVERSITY ADMIN SUPP)</t>
  </si>
  <si>
    <t>1578</t>
  </si>
  <si>
    <t>AWD06962</t>
  </si>
  <si>
    <t>P0164592</t>
  </si>
  <si>
    <t xml:space="preserve">RSCH </t>
  </si>
  <si>
    <t>FILLINGIM R B</t>
  </si>
  <si>
    <t>NIH/NINDS U24NS113800 SUBAWARD</t>
  </si>
  <si>
    <t>04/20-03/24</t>
  </si>
  <si>
    <t>UNIVERSITY OF FLORIDA EARLY PHASE PAIN INVESTIGATION CLINICAL CENTER (SUBAWARD FROM PRZKORA, COM-ANESTh)</t>
  </si>
  <si>
    <t>1161</t>
  </si>
  <si>
    <t>00005276</t>
  </si>
  <si>
    <t>P0019211</t>
  </si>
  <si>
    <t xml:space="preserve">CONT  </t>
  </si>
  <si>
    <t>NIH/NIA R01AG054370 SUBAWARD</t>
  </si>
  <si>
    <t>9/16-5/22</t>
  </si>
  <si>
    <t>6/20-05/22</t>
  </si>
  <si>
    <t>HEALTH DISPARITIES IN OSTEOARTHRITIS: BIOLOGICAL AGING, STRESS, AND PAIN - MODULATION BY RESILIENCE FACTORS (SUBAWARD FROM K. SIBILLE, COM-AGING)</t>
  </si>
  <si>
    <t>1462</t>
  </si>
  <si>
    <t>AWD06175</t>
  </si>
  <si>
    <t xml:space="preserve">P0124762 </t>
  </si>
  <si>
    <t>RENEW NEW_SUPP</t>
  </si>
  <si>
    <t>NIH/NIA R37AG033906</t>
  </si>
  <si>
    <t>6/19-2/23</t>
  </si>
  <si>
    <t>6/19-2/22</t>
  </si>
  <si>
    <t>ETHNIC DIFFERENCES IN RESPONSES TO PAINFUL STIMULI  (SUBAWARDS TO R STAUD, RHEUMATOLOGY; S LAI, RAD ONCOLOGY; K SIBILLE, AGING; A WOODS, PHHP-HLTH PSY; S WU-PHHP-COM BIOSTATS-UNIV ALABAMA; UTHSC;  U CALIFORNIA SAN DEIGO)</t>
  </si>
  <si>
    <t>1670</t>
  </si>
  <si>
    <t>P0171658</t>
  </si>
  <si>
    <t>07/20-06/22</t>
  </si>
  <si>
    <t>07/20-02/22</t>
  </si>
  <si>
    <t>ETHNIC DIFFERENCES IN RESPONSES TO PAINFUL STIMULI  (SUBAWARD - UAB-DIVERSITY SUPP , GONZALEZ)</t>
  </si>
  <si>
    <t>1471</t>
  </si>
  <si>
    <t>AWD05759</t>
  </si>
  <si>
    <t>P0165109</t>
  </si>
  <si>
    <t>FL MED MALPRACTICE JOINT UNDERWRITING ASSO</t>
  </si>
  <si>
    <t>CORP INTERNAL</t>
  </si>
  <si>
    <t>3/19-2/21</t>
  </si>
  <si>
    <t>3/20-2/21</t>
  </si>
  <si>
    <t>PAIN ASSESMENT AND MANAGEMENT INITIATIVE 3.0: MULTIMODAL APPROACHES TO IMPROVE PAIN OUTCOMES AND REDUCE OPIOID RISKS  (SUBAWARD FROM P HENDRY, COM-EMER MED-JAX)</t>
  </si>
  <si>
    <t>1546</t>
  </si>
  <si>
    <t>AWD05697</t>
  </si>
  <si>
    <t>P122356</t>
  </si>
  <si>
    <t xml:space="preserve">CONT </t>
  </si>
  <si>
    <t>NIH/NIA R21AG059201</t>
  </si>
  <si>
    <t>3/19-3/21</t>
  </si>
  <si>
    <t>WEARABLE TECHNOLOGY INFRASTRUCTURE TO ENHANCE CAPACITY FOR REAL-TIME, ONLINE ASSESSEMENT AND MOBILITY (ROAMM) OF INTERVENING HEWALTH EVENTS IN OLDER ADULTS (SUBAWARD FROM T MANINI, COM-AGING)</t>
  </si>
  <si>
    <t>1400</t>
  </si>
  <si>
    <t>AWD04998</t>
  </si>
  <si>
    <t xml:space="preserve">P0145817 P0182272 </t>
  </si>
  <si>
    <t>NIH/NHCRI U01HG00769</t>
  </si>
  <si>
    <t>9/18-6/23</t>
  </si>
  <si>
    <t>07/20-6/21</t>
  </si>
  <si>
    <t>SPARKING ADVANCEMENTS IN GENOMIC MEDICINE (SUBAWARD FROM J JOHNSON, PHARM-PHARM TRANS FUNDING FOR DR. FILLINGIM IN YEAR TWO AND THREE)</t>
  </si>
  <si>
    <t>1373</t>
  </si>
  <si>
    <t>AWD05005</t>
  </si>
  <si>
    <t>P0131244 P0176312</t>
  </si>
  <si>
    <t>NIH/NIA P30AG059297</t>
  </si>
  <si>
    <t>UNIVERSITY OF FLORIDA RESOURCE CENTER FOR MINORITY AND AGING RESEARCH (SUBAWARDS TO M PAHOR, S ANTON-MD-AGING; L COTTLER,  S WU-PHHP-MD-EPI &amp; BIOSTATS; J RAUP-KREIGER-COJOUR-ADVERTISING)</t>
  </si>
  <si>
    <t>1613</t>
  </si>
  <si>
    <t>UF COST SHARE  NIH/NIA P30AG059297</t>
  </si>
  <si>
    <t>INTERNAL</t>
  </si>
  <si>
    <t>12/20-11/21</t>
  </si>
  <si>
    <t xml:space="preserve">UF COST SHARE FOR THE UNIVERSITY OF FLORIDA RESOURCE CENTER FOR MINORITY AND AGING RESEARCH   </t>
  </si>
  <si>
    <t>1135</t>
  </si>
  <si>
    <t>P0164321   P0176317 P0209659</t>
  </si>
  <si>
    <t>4/17-3/22</t>
  </si>
  <si>
    <t>07/20-3/22</t>
  </si>
  <si>
    <t>1237</t>
  </si>
  <si>
    <t>AWD01836</t>
  </si>
  <si>
    <t>P0040468</t>
  </si>
  <si>
    <t>DUKE UNIV NIH/NIAMS R01AR055899 SUBAWARD</t>
  </si>
  <si>
    <t>9/16-4/22</t>
  </si>
  <si>
    <t>05/20-4/22</t>
  </si>
  <si>
    <t>BIOPSYCHOSOCIAL INFLUENCE ON SHOULDER PAIN (SUBAWARD FROM M HOP; PHHP-PT)</t>
  </si>
  <si>
    <t>1082</t>
  </si>
  <si>
    <t>93790</t>
  </si>
  <si>
    <t>127458</t>
  </si>
  <si>
    <t>NIH/NIA T32AG049673</t>
  </si>
  <si>
    <t>9/15-8/20</t>
  </si>
  <si>
    <t>9/19-8/20</t>
  </si>
  <si>
    <t>INTEGRATIVE AND MULTIDISCIPLINARY PAIN AND AGING RESEARCH TRAINING</t>
  </si>
  <si>
    <t>980</t>
  </si>
  <si>
    <t>93804</t>
  </si>
  <si>
    <t>116019</t>
  </si>
  <si>
    <t>NIH/NIGMS R01GM114290 SUBAWARD</t>
  </si>
  <si>
    <t>7/15-6/21</t>
  </si>
  <si>
    <t>7/20-6/21</t>
  </si>
  <si>
    <t>FINDING GOOD TEMPORAL POSTOPERATIVE PAIN SIGNATURES; TEMPOS (SUBAWARD FROM P TIGHE, COM-ANST)</t>
  </si>
  <si>
    <t>1605</t>
  </si>
  <si>
    <t>AWD08570</t>
  </si>
  <si>
    <t>P0177345 P0202886</t>
  </si>
  <si>
    <t>NIH/NIA 2T32AG0499673</t>
  </si>
  <si>
    <t>09/20-08/25</t>
  </si>
  <si>
    <t>09/20-08/21</t>
  </si>
  <si>
    <t>INTEGRATIVE AND MULTIDISCIPLINARY PAIN AND AGING RESEARCH TRAINING (IMPART) PROGRAM</t>
  </si>
  <si>
    <t>1201</t>
  </si>
  <si>
    <t>AWD00408</t>
  </si>
  <si>
    <t>P0008559</t>
  </si>
  <si>
    <t>GIBBS M</t>
  </si>
  <si>
    <t>HRSA T93HP30396</t>
  </si>
  <si>
    <t>9/16-8/21</t>
  </si>
  <si>
    <t>9/20-8/21</t>
  </si>
  <si>
    <t>IMPACTING THE DELIVERY OF ORAL HEALTH CARE TO INDIVIDUALS WITH SPECIAL NEEDS THROUGH EDCUATION AND RECRUITMENT OF DENTAL FACULTY IN UNIVERSITY OF FLORIDA COLLEGE OF DENTISTRY PARTNERSHIP SITES (DENTAL FACULTY DEVELOPMENT AND LOAN REPAYMENT PROGRAMS)</t>
  </si>
  <si>
    <t>1723</t>
  </si>
  <si>
    <t>AWD06514</t>
  </si>
  <si>
    <t>P0180099</t>
  </si>
  <si>
    <t>MONTESINO GOICOLEA S</t>
  </si>
  <si>
    <t>AGR DTD 07/18/2019</t>
  </si>
  <si>
    <t>07/20-06/21</t>
  </si>
  <si>
    <t>CTSI PILOT (GOICOLEA) SLEEP, PAIN AND AGING: POTENTIAL UNDERLYING MECHANISMS</t>
  </si>
  <si>
    <t>1784</t>
  </si>
  <si>
    <t>00130588</t>
  </si>
  <si>
    <t>PRATSCHER S</t>
  </si>
  <si>
    <t>UFCD</t>
  </si>
  <si>
    <t>INTERNAL UFCD</t>
  </si>
  <si>
    <t>UFCD SEED GRANT: CONSCIOUS CONNECTED BREATHING FOR CHRONIC LOW BACK PAIN: A PILOT RCT</t>
  </si>
  <si>
    <t>1745</t>
  </si>
  <si>
    <t>AWD0805</t>
  </si>
  <si>
    <t>P0202699</t>
  </si>
  <si>
    <t>MIND &amp; LIFE INSTITUTE          AGR DTD 01-25-2021</t>
  </si>
  <si>
    <t>FTDN</t>
  </si>
  <si>
    <t>12/20-12/22</t>
  </si>
  <si>
    <t>12/20-2/22</t>
  </si>
  <si>
    <t>CONSCIOUS CONNECTED BREATHING FOR CHRONIC LOW BACK PAIN: A PILOT RCT</t>
  </si>
  <si>
    <t>1599</t>
  </si>
  <si>
    <t>AWD07079</t>
  </si>
  <si>
    <t>P0144073</t>
  </si>
  <si>
    <t>ROBERT WOOD JOHNSON   76830</t>
  </si>
  <si>
    <t>10/19-09/20-11/19</t>
  </si>
  <si>
    <t>10/19-09/20</t>
  </si>
  <si>
    <t>FLORIDA'S ROADMAP TO A DIVERSE HEALTH WORKFORCE: SUMMER HEALTH PROFESSIONS EDUCATION PROGRAM (SUBAWARD TO M KOROLY)</t>
  </si>
  <si>
    <t>1728</t>
  </si>
  <si>
    <t>AWD09113</t>
  </si>
  <si>
    <t>P0186671</t>
  </si>
  <si>
    <t>ROBERT WOOD JOHNSON   77990</t>
  </si>
  <si>
    <t>10/20-09/21</t>
  </si>
  <si>
    <t>1786</t>
  </si>
  <si>
    <t xml:space="preserve">N/A </t>
  </si>
  <si>
    <t>UF COST SHARE ROBERT WOOD JOHNSON   77990</t>
  </si>
  <si>
    <t>COST SHARE ROBERT WOODS JOHNSON 77990 (SHPEP)</t>
  </si>
  <si>
    <t>ENDODONTICS</t>
  </si>
  <si>
    <t>ENDO</t>
  </si>
  <si>
    <t>129496</t>
  </si>
  <si>
    <t>MARSCHESAN M</t>
  </si>
  <si>
    <t>START UP FUNDS FOR DR. M MARCHESAN</t>
  </si>
  <si>
    <t>ORAL BIOLOGY</t>
  </si>
  <si>
    <t>OB</t>
  </si>
  <si>
    <t>1096</t>
  </si>
  <si>
    <t>127655</t>
  </si>
  <si>
    <t>NCE</t>
  </si>
  <si>
    <t>MISC</t>
  </si>
  <si>
    <t>ABRANCHES J</t>
  </si>
  <si>
    <t>7/15-6/22</t>
  </si>
  <si>
    <t>START UP FUNDING FOR DR. JACQUELINE ABRANCHES, ORAL BIOLOGY</t>
  </si>
  <si>
    <t>1608</t>
  </si>
  <si>
    <t>AWD06332</t>
  </si>
  <si>
    <t>P0128776</t>
  </si>
  <si>
    <t>RENEW</t>
  </si>
  <si>
    <t>ORAL BIO</t>
  </si>
  <si>
    <t>NIH/NIDCR</t>
  </si>
  <si>
    <t>7/19-6/24</t>
  </si>
  <si>
    <t xml:space="preserve">INTRACELLULAR INVASION BY STREPTOCOCCUS MUTANS: SIGNIFICANCE IN  DISEASE </t>
  </si>
  <si>
    <t>1782</t>
  </si>
  <si>
    <t>00130589</t>
  </si>
  <si>
    <t xml:space="preserve">UFCD SEED </t>
  </si>
  <si>
    <t>2/21-01/22</t>
  </si>
  <si>
    <t>UFCD SEED GRANT: EXPLORING CANDIDA ALBICANS PROTECTION OF STREPTOCOCCUS AGAINST OXIDATIVE STRESSES</t>
  </si>
  <si>
    <t>1109</t>
  </si>
  <si>
    <t>95740</t>
  </si>
  <si>
    <t>119122</t>
  </si>
  <si>
    <t>AHN S</t>
  </si>
  <si>
    <t>NIH/NIDCR R01DE025227</t>
  </si>
  <si>
    <t>4/16-3/22</t>
  </si>
  <si>
    <t>4/20-3/22</t>
  </si>
  <si>
    <t>STREPTOCCOCCUS MUTANS ADAPTATION TO OXIDATIVE STRESS BY THE CID/LRG SYSTEM (SUBAWARDS TO D CULP, DN-OB, S HAGEN, CLAS -PHYSICS AND R RICE, IFAS-MICROBIOLOGY)</t>
  </si>
  <si>
    <t>1730</t>
  </si>
  <si>
    <t>AWD09661</t>
  </si>
  <si>
    <t>P0198956</t>
  </si>
  <si>
    <t>ATYEO N</t>
  </si>
  <si>
    <t>NIH/NIDCR F30DE030666</t>
  </si>
  <si>
    <t>07/21-06/24</t>
  </si>
  <si>
    <t>07/21-06/22</t>
  </si>
  <si>
    <t>FORKHEAD FACTOR REGLATION IN ORAL VIRAL INFECTION</t>
  </si>
  <si>
    <t>1226</t>
  </si>
  <si>
    <t xml:space="preserve">AWD01648 </t>
  </si>
  <si>
    <t xml:space="preserve"> P0037175</t>
  </si>
  <si>
    <t xml:space="preserve">BRADY L J           </t>
  </si>
  <si>
    <t>NIH/NIDCR R01DE021789 (SEGMENT 2)</t>
  </si>
  <si>
    <t>3/17-3/22</t>
  </si>
  <si>
    <t>FUNCTIONAL AMYLOID FORMATION IN STREEPTOCOCUS MUTANS (SUBAWARD TO S HAGEN, CLAS-PHYSIC,  J LONG, COM-BIOCHEM)</t>
  </si>
  <si>
    <t>1067</t>
  </si>
  <si>
    <t>97252</t>
  </si>
  <si>
    <t>122234</t>
  </si>
  <si>
    <r>
      <t>NIH/NIDCR R01DE008007</t>
    </r>
    <r>
      <rPr>
        <i/>
        <sz val="8"/>
        <rFont val="Arial"/>
        <family val="2"/>
      </rPr>
      <t xml:space="preserve"> SEGMENT 6</t>
    </r>
  </si>
  <si>
    <t>7/09-11/21</t>
  </si>
  <si>
    <t>12/19-11/21</t>
  </si>
  <si>
    <t xml:space="preserve">MEMBRANES OF THE DENTAL PATHOGEN STREPTOCOCCUS MUTANS  </t>
  </si>
  <si>
    <t>1416</t>
  </si>
  <si>
    <t>AWD05527</t>
  </si>
  <si>
    <t>P0110086</t>
  </si>
  <si>
    <t xml:space="preserve">BURNE JR R A                       </t>
  </si>
  <si>
    <t>CLEMSON U NIH/NIDCR R01DE028154</t>
  </si>
  <si>
    <t>FED CONSORTIUM</t>
  </si>
  <si>
    <t>6/18-6/23</t>
  </si>
  <si>
    <t xml:space="preserve">ORAL MICROBIOMES AND DENTAL CARIES IN HUMAN IMMUNODEFICIENCY VIRUS INFECTED POPULATION  </t>
  </si>
  <si>
    <t>1086</t>
  </si>
  <si>
    <t>99069</t>
  </si>
  <si>
    <t>125985  / P0177899</t>
  </si>
  <si>
    <t xml:space="preserve">NCE     </t>
  </si>
  <si>
    <t xml:space="preserve">BURNE JR R A                  </t>
  </si>
  <si>
    <t>NIH/NIDCR R01DE25832</t>
  </si>
  <si>
    <t>3/16-2/22</t>
  </si>
  <si>
    <t>3/20-2/22</t>
  </si>
  <si>
    <t>PROBIOTICS THAT MODERATE PH AND ANTAGONIZE PATHOGENS TO PROMOTE ORAL HEALTH (SUBAWARD TO CLEMSON U)</t>
  </si>
  <si>
    <t>1419</t>
  </si>
  <si>
    <t>AWD04437</t>
  </si>
  <si>
    <t>P0091335</t>
  </si>
  <si>
    <t>BURNE JR R A                        ZENG L</t>
  </si>
  <si>
    <t>NIH/NIDCR R01DE12236 (SEGMENT 4)</t>
  </si>
  <si>
    <t>4/18-4/23</t>
  </si>
  <si>
    <t>5/20-4/21</t>
  </si>
  <si>
    <t>GENE REGULATION AND PHYSIOLOGY OF STREPTOCOCCUS MUTANS; MULTIPLE PI WITH L ZENG-ORAL BIOLOGY (SUBAWARD TO S HAGEN, CLAS-PHYSICS)</t>
  </si>
  <si>
    <t>1022</t>
  </si>
  <si>
    <t>95262</t>
  </si>
  <si>
    <t>118707</t>
  </si>
  <si>
    <t>BURNE JR R A</t>
  </si>
  <si>
    <t>NIH/NIDCR   R01DE013239 (SEGMENT 4)</t>
  </si>
  <si>
    <t>GENETICS AND PHYSIOLOGY OF ORAL BIOFILMS (SUBAWARD TO T GARRETT, COM-PATH/IMM/LAB MED)</t>
  </si>
  <si>
    <t>1207</t>
  </si>
  <si>
    <t>NA</t>
  </si>
  <si>
    <t>DSP</t>
  </si>
  <si>
    <t>INTERNAL DSP</t>
  </si>
  <si>
    <t>DSP COST SHARE NIH/NIDCR T90DE021990</t>
  </si>
  <si>
    <t>1691</t>
  </si>
  <si>
    <t>AWD01570</t>
  </si>
  <si>
    <t>P0166342</t>
  </si>
  <si>
    <t xml:space="preserve">CTSI_PILOT </t>
  </si>
  <si>
    <t>INTERNAL CTSI</t>
  </si>
  <si>
    <t>04/20-03/21</t>
  </si>
  <si>
    <t>ANTIVIRAL POTENTIAL OF COMMENSAL STREPTOCOCCI</t>
  </si>
  <si>
    <t>1551</t>
  </si>
  <si>
    <t>AWD07343</t>
  </si>
  <si>
    <t>P0149756</t>
  </si>
  <si>
    <t>CHAN E</t>
  </si>
  <si>
    <t>NIH/NIDCR  R01DE028536</t>
  </si>
  <si>
    <t>12/19-11/24</t>
  </si>
  <si>
    <t>DOMINANT MICRORNAS AS BIOMARKERS IN INNATE IMMUNITY AND PERIODONTITIS (SUBAWARDS TO CHANG AND KESAVALU, PERIO)</t>
  </si>
  <si>
    <t>1617</t>
  </si>
  <si>
    <t>AWD07772</t>
  </si>
  <si>
    <t>P0158524</t>
  </si>
  <si>
    <t>CHUKKAPALLI, S</t>
  </si>
  <si>
    <t>NIH/NIDCR R03DE028968</t>
  </si>
  <si>
    <t>03/20-02/22</t>
  </si>
  <si>
    <t>INTEGRATED TRANSCRIPTOMICS AND METABOLOMICS APPROACH TO DEFINE PATHOGENICITY OF P.GINGIVALIS</t>
  </si>
  <si>
    <t>1583</t>
  </si>
  <si>
    <t>AWD05984</t>
  </si>
  <si>
    <t>P0121415</t>
  </si>
  <si>
    <t>DAVEY M</t>
  </si>
  <si>
    <t>SUTROVAX AGR00144814</t>
  </si>
  <si>
    <t>4/19-3/22</t>
  </si>
  <si>
    <t xml:space="preserve">EFFECT OF SUTROVAX COCKTAIL ON PORPHYROMONAS GINGIVALIS BIOFILM FORMATION AND GENE EXPRESSION  </t>
  </si>
  <si>
    <t>1761</t>
  </si>
  <si>
    <t>AWD10427</t>
  </si>
  <si>
    <t>P0218519</t>
  </si>
  <si>
    <t>NIH/NIDCR R01DE024580</t>
  </si>
  <si>
    <t>7/21-6/25</t>
  </si>
  <si>
    <t>7/21-6/22</t>
  </si>
  <si>
    <t xml:space="preserve">L-ARG AVAILABILITY AFFECTS THE PHYSIOLOGICAL STATE OF PORPHYROMONAS GINGIVALIS </t>
  </si>
  <si>
    <t>996</t>
  </si>
  <si>
    <t>94238</t>
  </si>
  <si>
    <t>116876</t>
  </si>
  <si>
    <t>4/15-06/21</t>
  </si>
  <si>
    <t>4/19-06/21</t>
  </si>
  <si>
    <t>L-ARG AVAILABILITY AFFECTS THE PHYSIOLOGICAL STATE OF PORPHYROMONAS GINGIVALIS (SUBAWARDS YEAR 3-5; S WALLET, DN-ORAL BIO)</t>
  </si>
  <si>
    <t>1028</t>
  </si>
  <si>
    <t>95788</t>
  </si>
  <si>
    <t>119733</t>
  </si>
  <si>
    <t>NIH/NIDCR R01DE019117</t>
  </si>
  <si>
    <t>9/15-8/21</t>
  </si>
  <si>
    <t>REGULATORY MECHANISMS CONTROLLING EXPRESSION OF P. GINGIVALIS SURFACE STRUCTURES</t>
  </si>
  <si>
    <t>127656</t>
  </si>
  <si>
    <t xml:space="preserve">INTERNAL UFCD </t>
  </si>
  <si>
    <t>1/13-12/21</t>
  </si>
  <si>
    <t>1/14-12/21</t>
  </si>
  <si>
    <t>START UP FUNDS FOR DR. M DAVEY, ORAL BIOLOGY</t>
  </si>
  <si>
    <t>1236</t>
  </si>
  <si>
    <t>AWD01240</t>
  </si>
  <si>
    <t>P0028915</t>
  </si>
  <si>
    <t>FRIAS-LOPEZ J</t>
  </si>
  <si>
    <t>NIH/NIDCR R01DE21553</t>
  </si>
  <si>
    <t>10/16-3/21</t>
  </si>
  <si>
    <t>4/20-3/21</t>
  </si>
  <si>
    <t>DYSBIOSIS OF THE SUBGINGIVAL MICROBIOME: HOST-MICROBIAL METATRANSCRIPTOMIC ANALYSIS DURING PERIODONTAL DISEASE PROGRESSION AND POST PERIODONTAL TREATMENT (SUBAWARD TO UNC )</t>
  </si>
  <si>
    <t>1205</t>
  </si>
  <si>
    <t>DSP START UP PREEMINCE</t>
  </si>
  <si>
    <t>7/17-6/21</t>
  </si>
  <si>
    <t>START UP FUNDING FOR PREEMINCE; J FRIAS-LOPEZ</t>
  </si>
  <si>
    <t>1530</t>
  </si>
  <si>
    <t>AWD07066</t>
  </si>
  <si>
    <t>P0143624</t>
  </si>
  <si>
    <t>BOSTON NIH/NIDCR R21DE028063</t>
  </si>
  <si>
    <t>07/19-06/21</t>
  </si>
  <si>
    <t>ROLE OF THE ORAL MICROBIOME IN ORAL SQUAMOUS CELL CARCINOMA PROGRESSION</t>
  </si>
  <si>
    <t>1623</t>
  </si>
  <si>
    <t>AWD07546</t>
  </si>
  <si>
    <t>P0153499</t>
  </si>
  <si>
    <t>COLGATE                   A-2019-610-OC</t>
  </si>
  <si>
    <t>07/20-03/21</t>
  </si>
  <si>
    <t>METATRANSCRIPTOME ANALYSIS OF THE EFFECT OF DENTAL PRODUCTS ON THE ORAL MICROBIOME</t>
  </si>
  <si>
    <t>1563</t>
  </si>
  <si>
    <t>AWD05985</t>
  </si>
  <si>
    <t>P0121416</t>
  </si>
  <si>
    <t>GIBSON F</t>
  </si>
  <si>
    <t>SUTROVAX AGR0014350</t>
  </si>
  <si>
    <t xml:space="preserve">EFFECT OF SUTROVAX COCKTAIL TO PREVENT PRORPHYROMONAS GINGIVALIS-ELICITED ORAL BONE LOSS EFFICACY #2  </t>
  </si>
  <si>
    <t>1758</t>
  </si>
  <si>
    <t>AWD10394</t>
  </si>
  <si>
    <t>P0217819</t>
  </si>
  <si>
    <t>NIH/NIDRC R01DE031159</t>
  </si>
  <si>
    <t>7/21-06/26</t>
  </si>
  <si>
    <t>MICROBIAL SPHINGOLIPIDS AND SUPPRESSIONOF HOST INFLAMMATION IN PERIODONTAL DISEASE (SUBAWARDS M DAVEY AND J FRIAS-LOPEZ)</t>
  </si>
  <si>
    <t>1204</t>
  </si>
  <si>
    <t>99621</t>
  </si>
  <si>
    <t>P0170632</t>
  </si>
  <si>
    <t>LEMOS J</t>
  </si>
  <si>
    <t>NIH/NIDCR R90DE022530 (SEGMENT 2)</t>
  </si>
  <si>
    <t>COMPREHENSIVE TRAINING PROGRAM IN ORAL BIOLOGY (FOREIGN TRAINING COMPONENT)</t>
  </si>
  <si>
    <t>1125</t>
  </si>
  <si>
    <t>99599</t>
  </si>
  <si>
    <t>NIH/NIDCR T90DE021990 (SEGMENT 2)</t>
  </si>
  <si>
    <t>COMPREHENSIVE TRAINING PROGRAM IN ORAL BIOLOGY</t>
  </si>
  <si>
    <t>1342</t>
  </si>
  <si>
    <t>AWD04128</t>
  </si>
  <si>
    <t>P0084475</t>
  </si>
  <si>
    <t>NIH/NIAID R21AI37446</t>
  </si>
  <si>
    <t>5/18-4/21</t>
  </si>
  <si>
    <t>SIGNIFICANCE OF METAL HOMEOSTASIS TO BACTERIAL PATHOGENESIS IN CHRONIC WOUNDS</t>
  </si>
  <si>
    <t>1295</t>
  </si>
  <si>
    <t>AWD03399</t>
  </si>
  <si>
    <t>P0067985</t>
  </si>
  <si>
    <t>NIH/NIAID R21AI135158</t>
  </si>
  <si>
    <t>1/18-12/20</t>
  </si>
  <si>
    <t>1/19-12/20</t>
  </si>
  <si>
    <t>REGULATORY NUCLEOTIDES OF ENTEROCOCCUS FAECALIS</t>
  </si>
  <si>
    <t>1182</t>
  </si>
  <si>
    <t>00000</t>
  </si>
  <si>
    <t>STATE    127654</t>
  </si>
  <si>
    <t>DSP/UFCD START UF PREEMINCE</t>
  </si>
  <si>
    <t>INTERNAL DSP UFCD</t>
  </si>
  <si>
    <t>7/15-5/21</t>
  </si>
  <si>
    <t>START UP FUNDING FOR PREEMINCE; J. EMOS</t>
  </si>
  <si>
    <t>1143</t>
  </si>
  <si>
    <t>99630</t>
  </si>
  <si>
    <t>127329</t>
  </si>
  <si>
    <t>NIH/NIDCR R01DE019783 (SEGMENT 2)</t>
  </si>
  <si>
    <t>7/16-6/22</t>
  </si>
  <si>
    <t>7/19-06/22</t>
  </si>
  <si>
    <t>ROLE OF THE SPX REGULATOR IN STREPTOCOCCUS MUTANS (SUBAWARD TO OREGON HLTH SCI UNIV)</t>
  </si>
  <si>
    <t>1816</t>
  </si>
  <si>
    <t>AWD10294</t>
  </si>
  <si>
    <t>P0214879</t>
  </si>
  <si>
    <t>VAXCYTE AGR0021384</t>
  </si>
  <si>
    <t>06/21-05/22</t>
  </si>
  <si>
    <t>VACCINE EVALUATION TO PREVENT ROOT CANAL FAILURE</t>
  </si>
  <si>
    <t>1627</t>
  </si>
  <si>
    <t>129771 129827</t>
  </si>
  <si>
    <t>MARTINEZ TORRES L</t>
  </si>
  <si>
    <t>12/19-01/23</t>
  </si>
  <si>
    <t>START UP FUNDING FOR PREEMINCE; L MARTINEZ TORRES</t>
  </si>
  <si>
    <t>1693</t>
  </si>
  <si>
    <t>AWD08486</t>
  </si>
  <si>
    <t>P0175612</t>
  </si>
  <si>
    <t>NIH/NIAID R01AI145559</t>
  </si>
  <si>
    <t>07/20-05/24</t>
  </si>
  <si>
    <t>07/20-05/21</t>
  </si>
  <si>
    <t>UNRAVELING CRYPTOCOCCUS NEOFORMANS MECHANISMS OF BRAIN INVASION AND COLONIZATION (SUBAWARD TO HOFSTRA UNIV AND UT ELPASO)</t>
  </si>
  <si>
    <t>1540</t>
  </si>
  <si>
    <t>129085</t>
  </si>
  <si>
    <t>MISHRA S                       (BRADY J, MENTOR)</t>
  </si>
  <si>
    <t>UFCD SEED GRANT TSIA</t>
  </si>
  <si>
    <t>2/19-03/21</t>
  </si>
  <si>
    <t>02/19-3/21</t>
  </si>
  <si>
    <t xml:space="preserve">CHARACTERIZATIN OF STAPHLOCOCCUS AUREUS YIDC AND ITS POTENTIAL UTILITY FOR FUTURE DRUG TARGET </t>
  </si>
  <si>
    <t>1611</t>
  </si>
  <si>
    <t>171</t>
  </si>
  <si>
    <t>PAPP B</t>
  </si>
  <si>
    <t xml:space="preserve">UFSCC START UP </t>
  </si>
  <si>
    <t>INTERNAL UFSCC</t>
  </si>
  <si>
    <t>7/19-6/22</t>
  </si>
  <si>
    <t>START UP FUNDS FOR DR. B. PAPP, UF SHANDS CANCER CENTER</t>
  </si>
  <si>
    <t>1418</t>
  </si>
  <si>
    <t>AWD04810</t>
  </si>
  <si>
    <t>P0097201</t>
  </si>
  <si>
    <t>NIH/NIDCR R03DE28029</t>
  </si>
  <si>
    <t>9/18-8/20</t>
  </si>
  <si>
    <t xml:space="preserve">GENOMIC CHARACTERIZATION OF FORKHEAD FACTORS IN ORAL INFECTION  </t>
  </si>
  <si>
    <t>1278</t>
  </si>
  <si>
    <t>127874</t>
  </si>
  <si>
    <t>2/17-1/23</t>
  </si>
  <si>
    <t>START UP FUNDING FOR DR. B. PAPP, ORAL BIOLOGY</t>
  </si>
  <si>
    <t>1615</t>
  </si>
  <si>
    <t>AWD06725</t>
  </si>
  <si>
    <t>P0137231</t>
  </si>
  <si>
    <t>PROGULSKE-FOX A</t>
  </si>
  <si>
    <t>SALVDX AGR DTD 08-16-2019</t>
  </si>
  <si>
    <t>8/19-8/20</t>
  </si>
  <si>
    <t>8/19-08/20</t>
  </si>
  <si>
    <t xml:space="preserve">ANALYSIS OF ANTIGEN REACTIVITY  </t>
  </si>
  <si>
    <t>1616</t>
  </si>
  <si>
    <t>AWD06693</t>
  </si>
  <si>
    <t>P0136511</t>
  </si>
  <si>
    <t>KEYSTONE BIO AGR-DAT-08-09-2019</t>
  </si>
  <si>
    <t>8/19-12/20</t>
  </si>
  <si>
    <t xml:space="preserve">ANALYSIS OF MAB61BG1.3 REACTIVITY WITH STRAINS OF P. GINGIVLAIS </t>
  </si>
  <si>
    <t>1085</t>
  </si>
  <si>
    <t>93927</t>
  </si>
  <si>
    <t>123783</t>
  </si>
  <si>
    <t>NIH/NHLBI R01HL126956</t>
  </si>
  <si>
    <t>9/15-3/20</t>
  </si>
  <si>
    <t>4/18-3/20</t>
  </si>
  <si>
    <t>P.GINGIVALIS MEDICATED DISRUPTION OF AUTOPHAGY IN ENDOTHELIAL DYSFUNCTION DIVERSITY SUPPLEMENT FOR HERAN GETACHEW (GA)</t>
  </si>
  <si>
    <t>981</t>
  </si>
  <si>
    <t>116276</t>
  </si>
  <si>
    <t>4/15-3/21</t>
  </si>
  <si>
    <t>4/18-3/21</t>
  </si>
  <si>
    <t>P.GINGIVALIS MEDICATED DISRUPTION OF AUTOPHAGY IN ENDOTHELIAL DYSFUNCTION (SUBAWARDS TO W DUNN, COM-ANAT &amp; CELL BIO; A LUCAS, COM-CARDIOLOGY AND S WALLET DN-ORAL BIO; SUBCONTRACT TO U WISCONSON)</t>
  </si>
  <si>
    <t>1549</t>
  </si>
  <si>
    <t>AWD07439</t>
  </si>
  <si>
    <t>P0151211</t>
  </si>
  <si>
    <t>NIH/NIDRC R01DE028656</t>
  </si>
  <si>
    <t>INVESTIGATING THE VIABLE BUT NOT CULTURABLE (VBNC) STATE IN P. GINGIVALIS</t>
  </si>
  <si>
    <t>1698</t>
  </si>
  <si>
    <t>AWD09540</t>
  </si>
  <si>
    <t>P0196315</t>
  </si>
  <si>
    <t>NIH/NIDRC R13DE030371</t>
  </si>
  <si>
    <t>1/21-12/21</t>
  </si>
  <si>
    <t>ORAL IMMUNOLOGY/MICROBIOLOGY RESEARCH GROUP ANNUAL MEETING</t>
  </si>
  <si>
    <t>1406</t>
  </si>
  <si>
    <t>AWD04892</t>
  </si>
  <si>
    <t>P00099234</t>
  </si>
  <si>
    <t>SHIELDS R</t>
  </si>
  <si>
    <t>NASA 80NSSC18K1463</t>
  </si>
  <si>
    <t>FED SUBAWARD</t>
  </si>
  <si>
    <t>8/18-7/22</t>
  </si>
  <si>
    <t>8/19-7/22</t>
  </si>
  <si>
    <t>PROBING THE EFFECT OF SIMULATED MICROGRAVITY ON THE PATHOGENIC POTENTIAL OF CARIOGENIC STREPTOCOCCUS MUTANS (SUBAWARD FROM K RICE, IFAS-MICROBIO)</t>
  </si>
  <si>
    <t>1642</t>
  </si>
  <si>
    <t>AWD08738</t>
  </si>
  <si>
    <t>P0180526</t>
  </si>
  <si>
    <t>COLGATE                   A-2020-0179-OC</t>
  </si>
  <si>
    <t>7/20-06/21</t>
  </si>
  <si>
    <t>DEVELOPMENT OF NEW ANTI-CARIES THERAPEUTICS USING A CRISPR INTERFERENCE PLATFORM</t>
  </si>
  <si>
    <t>AWD09890</t>
  </si>
  <si>
    <t>P0209442</t>
  </si>
  <si>
    <t>NASA 80NSSC21K0601</t>
  </si>
  <si>
    <t>03/21-02/24</t>
  </si>
  <si>
    <t>03/21-02/22</t>
  </si>
  <si>
    <t>ASSESSING THE IMPACT OF AGR QUORUM SENSING ON STAPHYLOCOCCUS AUREUS PHYSIOLOGY IN THE SPACE FLIGHT ENVIRONMENT (SUBAWARD FROM K RICE, IFAS-MICROBIO)</t>
  </si>
  <si>
    <t>1760</t>
  </si>
  <si>
    <t>AWD10347</t>
  </si>
  <si>
    <t>P0216451</t>
  </si>
  <si>
    <t>NIH/NIDCR R03DE029882</t>
  </si>
  <si>
    <t>07/21-06/23</t>
  </si>
  <si>
    <t>EXPLORING INTEGRATIVE CONJAGATIVE ELEMENTS IN THE BIOLOGY AND ECOLOGY OF ORAL STREPTOCOCCI</t>
  </si>
  <si>
    <t>1609</t>
  </si>
  <si>
    <t>TOTH Z</t>
  </si>
  <si>
    <t>UF</t>
  </si>
  <si>
    <t>5/19-5/25</t>
  </si>
  <si>
    <t>UF EXCELLENCE AWARD FOR ASSISTANT PROFESSORS</t>
  </si>
  <si>
    <t>1410</t>
  </si>
  <si>
    <t>AWD04129</t>
  </si>
  <si>
    <t>P0084480</t>
  </si>
  <si>
    <t>NIH/NIAD R01AE132554</t>
  </si>
  <si>
    <t>6/18-5/23</t>
  </si>
  <si>
    <t>6/20-5/22</t>
  </si>
  <si>
    <t>VIRAL AND HOST STRATEGIES FOR REGULATION OF KSHV INFECTION (SUBPROJECT TO B PAPP, ORAL BIOLOGY)</t>
  </si>
  <si>
    <t>1393</t>
  </si>
  <si>
    <t>AWD05476</t>
  </si>
  <si>
    <t>P0108796</t>
  </si>
  <si>
    <t>CONT PENDING</t>
  </si>
  <si>
    <t>CANCER</t>
  </si>
  <si>
    <t>AM CANCER SOC 132907-RSG-18-221-01-MPC</t>
  </si>
  <si>
    <t>1/19-12/22</t>
  </si>
  <si>
    <t>1/21-12/22</t>
  </si>
  <si>
    <t>CONTROLLING THE ESTABLISHMENT OF ONCOGENIC HERPESVIRAL INFECTION (SUBAWARD TO B PAPP, ORAL BIOLOGY)</t>
  </si>
  <si>
    <t>1181</t>
  </si>
  <si>
    <t>STATE</t>
  </si>
  <si>
    <t>5/16-6/21</t>
  </si>
  <si>
    <t>START UP FUNDING FOR PREEMINCE; Z. TOTH</t>
  </si>
  <si>
    <t>1652</t>
  </si>
  <si>
    <t>00096885</t>
  </si>
  <si>
    <t>P0156705</t>
  </si>
  <si>
    <t>UF SHANDS CANCER CNETER</t>
  </si>
  <si>
    <t>02/20-01/21</t>
  </si>
  <si>
    <t xml:space="preserve"> DEFINING THE CLASSIFICATION AND MUTATIONAL LANDSCAPE OF GAMMAHERPESVIRUS B CELL LYMPHOMAS</t>
  </si>
  <si>
    <t>1673</t>
  </si>
  <si>
    <t>AWD09397</t>
  </si>
  <si>
    <t>P0193399</t>
  </si>
  <si>
    <t>NIH/NIDCR R01DE028331</t>
  </si>
  <si>
    <t>12/20-11/25</t>
  </si>
  <si>
    <t>IMMUNE EVASION MECHANISMS BY A TUMOR HERPESVIRUS IN THE ORAL CAVITY (SUBAWARD TO CO-PI B PAPP, ORAL BIOLOGY)</t>
  </si>
  <si>
    <t xml:space="preserve">ORAL AND  MAXILLOFACIAL DIAGNOSTIC SCIENCES </t>
  </si>
  <si>
    <t>ODS</t>
  </si>
  <si>
    <t>1493</t>
  </si>
  <si>
    <t>AWD05689</t>
  </si>
  <si>
    <t>P0119562</t>
  </si>
  <si>
    <t>CONT  PEND</t>
  </si>
  <si>
    <t>BS</t>
  </si>
  <si>
    <t>BHATTACHARYYA I</t>
  </si>
  <si>
    <t>NIH/NIDCR R01DE028544</t>
  </si>
  <si>
    <t>4/19-3/24</t>
  </si>
  <si>
    <t>MAPPING THE T CELL RECEPTOR/ANTIGEN COMPLEX AND IDENTIFYING THE GENETIC-BASED TREATMENT  IN SJÖGREN'S SYNDROME (C NGUYEN, PI; VET MED-INFECTIOUS DISEASE)</t>
  </si>
  <si>
    <t>1458</t>
  </si>
  <si>
    <t>TBA</t>
  </si>
  <si>
    <t>CHA S</t>
  </si>
  <si>
    <t>UFRF PROF  AWARD</t>
  </si>
  <si>
    <t>DSP UFRF</t>
  </si>
  <si>
    <t>UFRF PROFESSORSHIP AWARD</t>
  </si>
  <si>
    <t>AWD00659</t>
  </si>
  <si>
    <t>P0017939</t>
  </si>
  <si>
    <t>NIH/NIDCR R21DE025726</t>
  </si>
  <si>
    <t>9/16-8/20</t>
  </si>
  <si>
    <t>FACILITATION OF STEM CELL DIFFERENTIATION IN SEVERELY INJURED SALIVARY GLANDS (SUBAWARD TO L YANG, COM-PATHOLOGY)</t>
  </si>
  <si>
    <t>AWD08304</t>
  </si>
  <si>
    <t>P0172155</t>
  </si>
  <si>
    <t>SJOGRENS SYNDROME FOUNDATION AGR00018455</t>
  </si>
  <si>
    <t>FOUNDATOIN</t>
  </si>
  <si>
    <t>9/20-08/21</t>
  </si>
  <si>
    <t>INTEGRATED TRANSCRIPTOMIC PROFILING OF RECURRENT PAROTITIS IN PEDIATRIC SJÖGREN’S SYNDROME FOR ASSESSMENT OF MITOCHONDRIAL RNA REGULATORS</t>
  </si>
  <si>
    <t>AWD09176</t>
  </si>
  <si>
    <t>P0188196</t>
  </si>
  <si>
    <t>FORSYTH UFL23838-2695_FE</t>
  </si>
  <si>
    <t>09/20-10/21</t>
  </si>
  <si>
    <t>MECHANISMS AND THERAPEUTIC MODULATION OF T CELL AUTOIMMUNE RESPONSES IN SJOGREN'S SYNDROME</t>
  </si>
  <si>
    <t>AWD08788</t>
  </si>
  <si>
    <t>P0181273</t>
  </si>
  <si>
    <t>MITOBRIDGE AGR00018825</t>
  </si>
  <si>
    <t>STING IN SJOGREN'S SYNDROME</t>
  </si>
  <si>
    <t>AWD101146</t>
  </si>
  <si>
    <t>P0211042</t>
  </si>
  <si>
    <t>U MISSOURI NIH/NIDCR R01DE029833</t>
  </si>
  <si>
    <t>03/21-02/26</t>
  </si>
  <si>
    <t>TARGETING P2 RECEPTORS TO RESTORE SALIVARY AND LACRIMAL GLAND FUNCTION IN SJOGREN'S SYNDROME</t>
  </si>
  <si>
    <t>AWD04477</t>
  </si>
  <si>
    <t>P001995</t>
  </si>
  <si>
    <t>KATZ J</t>
  </si>
  <si>
    <t>EGYPT B&amp;C BUREAU JS-3785</t>
  </si>
  <si>
    <t>ACADEMIC INTERNATION</t>
  </si>
  <si>
    <t>5/18-10/20</t>
  </si>
  <si>
    <t xml:space="preserve">RESEARCH AND EDUCATIONAL FUNDS FOR WAFAA EL SAID AHMED SALEH  </t>
  </si>
  <si>
    <t>P0110531</t>
  </si>
  <si>
    <t>HT BIOIMAING OCR19837</t>
  </si>
  <si>
    <t>1/19-5/24</t>
  </si>
  <si>
    <t>5/19-5/24</t>
  </si>
  <si>
    <t xml:space="preserve">TESTING AN INFARED DEVICE TO DETECT INFLAMMATORY, PREMALIGNANT AND MALIGNANT ORAL LESIONS </t>
  </si>
  <si>
    <t>AWD09770</t>
  </si>
  <si>
    <t>P0201774</t>
  </si>
  <si>
    <t>Clemson U NIH/NIAAA U01AA029328</t>
  </si>
  <si>
    <t>COVID: DEVELOPMENT OF AN AUTOMATED DIAGNOSTIC PLATFORM FOR SARS-COV-2 MONITORING IN VULNERABLE AREAS</t>
  </si>
  <si>
    <t xml:space="preserve">ORAL AND MAXILLOFACIAL SURGERY </t>
  </si>
  <si>
    <t>OMS</t>
  </si>
  <si>
    <t>1586</t>
  </si>
  <si>
    <t>AWD06032</t>
  </si>
  <si>
    <t>P0122161</t>
  </si>
  <si>
    <t>NERU</t>
  </si>
  <si>
    <t xml:space="preserve">CAUDLE R M          </t>
  </si>
  <si>
    <t>FACIAL PAIN RSCH FTDN/UFF</t>
  </si>
  <si>
    <t>6/19-6/22</t>
  </si>
  <si>
    <t xml:space="preserve">EXPLORING NEUROPEPTIDE GUIDED BOTULINUM LIGHT CHAIN FOR USE IN BLOCKING PAIN TRANSMISSION  </t>
  </si>
  <si>
    <t>1314</t>
  </si>
  <si>
    <t>AWD03729</t>
  </si>
  <si>
    <t>P0075514</t>
  </si>
  <si>
    <t>NIH/NIAMS R01AR071431 SUBAWARD</t>
  </si>
  <si>
    <t>12/1-02/23</t>
  </si>
  <si>
    <t>OA PATHOGENESIS BEYOND CARTLIAGE: A PRECLINICAL STUDY OF THE SOURCES OF OA PAIN (SUBAWARD FROM K ALLEN, ENG-BIO)</t>
  </si>
  <si>
    <t>1148</t>
  </si>
  <si>
    <t>98941</t>
  </si>
  <si>
    <t>126378</t>
  </si>
  <si>
    <t>CLIN</t>
  </si>
  <si>
    <t>MARTIN W</t>
  </si>
  <si>
    <t>STRAUMANN  AGR-DTD 11-19-2015</t>
  </si>
  <si>
    <t>11/15-11/23</t>
  </si>
  <si>
    <r>
      <t>IMMEDIATE PLACEMENT OF STRAUMANN</t>
    </r>
    <r>
      <rPr>
        <i/>
        <sz val="8"/>
        <rFont val="Calibri"/>
        <family val="2"/>
      </rPr>
      <t xml:space="preserve">® </t>
    </r>
    <r>
      <rPr>
        <i/>
        <sz val="8"/>
        <rFont val="Arial"/>
        <family val="2"/>
      </rPr>
      <t>BONE LEVEL TAPERED IMPLANT WITH EARLY LOADING IN SINGLE TOOTH GAPS IN THE MAXILLA AND MANDIBLE COMPARED TO DELAYED PLACEMENT (BLT MULTI-CENTER STUDY)</t>
    </r>
  </si>
  <si>
    <t>1515</t>
  </si>
  <si>
    <t>AWD06757</t>
  </si>
  <si>
    <t>P0137802</t>
  </si>
  <si>
    <t>CONT NEW_SUPP</t>
  </si>
  <si>
    <t>COOPER B</t>
  </si>
  <si>
    <t>DOD W81XWH1910657</t>
  </si>
  <si>
    <t>09/19-03/22</t>
  </si>
  <si>
    <t>09/20-03/22</t>
  </si>
  <si>
    <t>OPTIMIZING KV7 CHANNEL OPENERS FOR TREATMENT OF GWI PAIN</t>
  </si>
  <si>
    <t>1591</t>
  </si>
  <si>
    <t>AWD07646</t>
  </si>
  <si>
    <t>P0156065</t>
  </si>
  <si>
    <t>EPIGEN  NIH/NIDCR R43DE029379K</t>
  </si>
  <si>
    <t>09/19-09/21</t>
  </si>
  <si>
    <t>THERAPEUTIC IN SITU ANALGESIC IMPLANT FOR IMPROVED ORAL-FACIAL POST-OPERATIVE PAIN OUTCOMES</t>
  </si>
  <si>
    <t>ORTHODONTICS</t>
  </si>
  <si>
    <t>ORTH</t>
  </si>
  <si>
    <t>69</t>
  </si>
  <si>
    <t>41133</t>
  </si>
  <si>
    <t>45993</t>
  </si>
  <si>
    <t>RSCH-STUD</t>
  </si>
  <si>
    <t>DOLCE C</t>
  </si>
  <si>
    <t xml:space="preserve">MISC DONOR                </t>
  </si>
  <si>
    <t>7/05-11/24</t>
  </si>
  <si>
    <t>RESEARCH TRAINING FOR POST GRADUATE STUDENTS IN ORTHODONTICS (ALIGN, SO ASSOC ORTHO)</t>
  </si>
  <si>
    <t>ORTHO</t>
  </si>
  <si>
    <t>1464</t>
  </si>
  <si>
    <t>AWD05154</t>
  </si>
  <si>
    <t>P0102850</t>
  </si>
  <si>
    <t>HOLLIDAY S</t>
  </si>
  <si>
    <t>SUNY NIH/NIDCR R03DE027504</t>
  </si>
  <si>
    <t xml:space="preserve">DEVELOPMENT OF AN EXOSOME-BASED DIAGNOSTIC PLATFORM FOR PERIODONTAL DISEASE AND ROOT RESPORPTION  </t>
  </si>
  <si>
    <t>1035</t>
  </si>
  <si>
    <t>96390</t>
  </si>
  <si>
    <t>120745</t>
  </si>
  <si>
    <t>NEUBERT J</t>
  </si>
  <si>
    <t>AM ASSO ORTHO FTDN</t>
  </si>
  <si>
    <t>7/15-6/23</t>
  </si>
  <si>
    <t>EFFECTS OF GENETICS ON THE EXPECTATION AND EXPERIENCE OF ORTHODONTIC PAIN</t>
  </si>
  <si>
    <t xml:space="preserve">ORTHO </t>
  </si>
  <si>
    <t>1589</t>
  </si>
  <si>
    <t>UF CRISP</t>
  </si>
  <si>
    <t xml:space="preserve">INTERNAL UF </t>
  </si>
  <si>
    <t>6/19-2/20</t>
  </si>
  <si>
    <t>6/19-12/20</t>
  </si>
  <si>
    <t xml:space="preserve">OPIOID AND CANNABINOID INTERACTIONS IN PAIN AND REWARDS   </t>
  </si>
  <si>
    <t>1566</t>
  </si>
  <si>
    <t>AWD06141</t>
  </si>
  <si>
    <t>P0124260</t>
  </si>
  <si>
    <t>UF DSP                  AGR DTD 05-16-2019</t>
  </si>
  <si>
    <t>6/19-5/21</t>
  </si>
  <si>
    <t>OPIOID AND CANNABINOID INTERACTIONS IN PAIN AND REWARDS  (SUBAWARD TO A GREENING; CLAS-CHEMISTRY)</t>
  </si>
  <si>
    <t>1562</t>
  </si>
  <si>
    <t>AWD06098</t>
  </si>
  <si>
    <t>P0123308</t>
  </si>
  <si>
    <t>5/19-10/21</t>
  </si>
  <si>
    <t xml:space="preserve"> EVALUATION OF CELLULAR THERAPEUTIC FOR THE TREATMENT OF TRIGEMINAL PAIN  </t>
  </si>
  <si>
    <t>AWD06078</t>
  </si>
  <si>
    <t>P0122751</t>
  </si>
  <si>
    <t>NIH/NIAAA R21AA026805</t>
  </si>
  <si>
    <t>INTERNAL FED</t>
  </si>
  <si>
    <t>5/19-4/22</t>
  </si>
  <si>
    <t xml:space="preserve">ACUTE EFFECTS OF ALCOHOL USE OF CHRONIC OROFACIAL PAIN (SUBAWARD FROM J BOISSONEAULT; PHHP-HLTH PSY) </t>
  </si>
  <si>
    <t>1036</t>
  </si>
  <si>
    <t>96429</t>
  </si>
  <si>
    <t>00120828</t>
  </si>
  <si>
    <t>SUPP</t>
  </si>
  <si>
    <t>2/15-1/23</t>
  </si>
  <si>
    <t xml:space="preserve">MAPPING TOWARDS A CURE IDENTIFICTION OF NEUROPHYSIOLOGIC SIGNATURES OF TRIGEMINAL NEURALGIA PAIN (SUBAWARD TO M DING, ENG-BIOMED; V FEBO, COM-PSYCH/ADDIC) </t>
  </si>
  <si>
    <t>AWD09068</t>
  </si>
  <si>
    <t>P0186168</t>
  </si>
  <si>
    <t>NIH/NIDA R01AD049470</t>
  </si>
  <si>
    <t>09/20-06/25</t>
  </si>
  <si>
    <t>09/20-06/21</t>
  </si>
  <si>
    <t>OPIOID AND CANNABINOID INTERACTIONS IN PAIN AND REWARD  (SUBAWARDS TO M FEBO VEGA-MD-PSY, B SETLOW-MD-PSY; A BRUIJNZEEL-MD-PSY,  A SHARMA-PH-PHARM; R CAUDLE-DN-NEUROSCIENCE)</t>
  </si>
  <si>
    <t>PEDIATRICS</t>
  </si>
  <si>
    <t>PED</t>
  </si>
  <si>
    <t>PERIODONTOLOGY</t>
  </si>
  <si>
    <t>PERIO</t>
  </si>
  <si>
    <t>873</t>
  </si>
  <si>
    <t>88731</t>
  </si>
  <si>
    <t>107079</t>
  </si>
  <si>
    <t>RSCH CLIN</t>
  </si>
  <si>
    <t>AUKHIL I (SHADDOX L M)</t>
  </si>
  <si>
    <r>
      <t xml:space="preserve">NIH/NIDCR R01DE019456 </t>
    </r>
    <r>
      <rPr>
        <i/>
        <sz val="8"/>
        <rFont val="Arial"/>
        <family val="2"/>
      </rPr>
      <t>(SEGMENT 2)</t>
    </r>
  </si>
  <si>
    <t>6/14-11/21</t>
  </si>
  <si>
    <t>6/18-11/21</t>
  </si>
  <si>
    <t>MECHANISMS AND TRATMENT RESPONSE OF AGGRESSIVE PERIODONTITIS IN CHILDREN (SUBAWARD TO M WALLACE, COM-MOL/GEN; SUBCONTRACT TO U KENTUCKY)</t>
  </si>
  <si>
    <t>1040</t>
  </si>
  <si>
    <t>127658</t>
  </si>
  <si>
    <t>CHANG J</t>
  </si>
  <si>
    <t>3/15-12/21</t>
  </si>
  <si>
    <t>UFCD START UP FUNDING</t>
  </si>
  <si>
    <t>1555</t>
  </si>
  <si>
    <t>AWD08071</t>
  </si>
  <si>
    <t>P0166971</t>
  </si>
  <si>
    <t>NIH/NIDCR R01DE029200</t>
  </si>
  <si>
    <t>05/20-04/25</t>
  </si>
  <si>
    <t>05/20-04/22</t>
  </si>
  <si>
    <t>MOLECULAR CONTROL OF BONE DEVELOPMENT AND INFLAMMATION BY FBXO11  (SUBAWARDS TO UNC; J LU-MD-BOICHEM)</t>
  </si>
  <si>
    <t>1626</t>
  </si>
  <si>
    <t>00129761</t>
  </si>
  <si>
    <t xml:space="preserve">PERIO </t>
  </si>
  <si>
    <t>MENDES DUARTE P</t>
  </si>
  <si>
    <t>UFCD SEED GRANT</t>
  </si>
  <si>
    <t>01/20-01/22</t>
  </si>
  <si>
    <t>TRANSCRIPTOME SEQUENCING OF HEALTHY AND PERLODONTITIS-AFFECTED GINGIVAL BIOPSIES OF SUBJECTS WITH TYPE 2 DIABETES</t>
  </si>
  <si>
    <t>1392</t>
  </si>
  <si>
    <t>AWD03709</t>
  </si>
  <si>
    <t>P0073051</t>
  </si>
  <si>
    <t>PERIO ALZHEIM</t>
  </si>
  <si>
    <t>LAKSHMYYA K</t>
  </si>
  <si>
    <t>FL DOH ETHEL MOORE</t>
  </si>
  <si>
    <t>2/18-8/20</t>
  </si>
  <si>
    <t>2/19-8/20</t>
  </si>
  <si>
    <t>PERIODONTAL BACTERIA AUGEMENT PROGRESSION OF ABETA AND TAU PATHOLOGY (SUBAWRD TO I GOLDE, MD-NEURO)</t>
  </si>
  <si>
    <t>1254</t>
  </si>
  <si>
    <t>AWD02499</t>
  </si>
  <si>
    <t>P0053780</t>
  </si>
  <si>
    <t>NIH/NINDS R21NS102926</t>
  </si>
  <si>
    <t>8/17-9/20</t>
  </si>
  <si>
    <t>8/18-9/20</t>
  </si>
  <si>
    <t>PERIODONTAL BACTERIA AND ALZHEIMER'S DISEASE (SUBAWARD TO I GOLDE, MD-NEURO)</t>
  </si>
  <si>
    <t>RESTORATIVE</t>
  </si>
  <si>
    <t>REST</t>
  </si>
  <si>
    <t>1424</t>
  </si>
  <si>
    <t>P0067657</t>
  </si>
  <si>
    <t>BOMAT</t>
  </si>
  <si>
    <t>ESQUIVEL-UPSHAW J</t>
  </si>
  <si>
    <t>CTSI PILOT</t>
  </si>
  <si>
    <t>12/17-12/20</t>
  </si>
  <si>
    <t>NOVEL APPROACH TO RELIABILITY AND LIFETIME PREDICTION ANALYSIS OF DENTAL CERAMIC MATERIALS</t>
  </si>
  <si>
    <t>1144</t>
  </si>
  <si>
    <t>99545</t>
  </si>
  <si>
    <t>127147    P0182559</t>
  </si>
  <si>
    <t xml:space="preserve"> BIOMAT</t>
  </si>
  <si>
    <t>NIH/NIDCR R01DE025001</t>
  </si>
  <si>
    <t>6/16-9/21</t>
  </si>
  <si>
    <t>4/19-9/21</t>
  </si>
  <si>
    <t>NOVEL COATINGS TO MINIMIZE SURFACE DEGRADATION AND FRACTURE SUSCEPITIBILTY OF DENTAL CERAMICS (SUBAWARDS TO F REN AND C BATICH, ENG-CHEM/BIOMAT)</t>
  </si>
  <si>
    <t>1475</t>
  </si>
  <si>
    <t>P0100698</t>
  </si>
  <si>
    <t>CONT SUPP   NCE</t>
  </si>
  <si>
    <t>NIH/NIDCR R01DE025001       DIV SUPP</t>
  </si>
  <si>
    <t>9/18-3/21</t>
  </si>
  <si>
    <t>9/19-3/21</t>
  </si>
  <si>
    <t>NOVEL COATINGS TO MINIMIZE SURFACE DEGRADATION AND FRACTURE SUSCEPITIBILTY OF DENTAL CERAMICS - DIVERSITY SUPPLEMENT FOR  S CAMARGO</t>
  </si>
  <si>
    <t>1657</t>
  </si>
  <si>
    <t>AWD09767</t>
  </si>
  <si>
    <t>P0201703</t>
  </si>
  <si>
    <t>NIH/NIDCR UG3DE030089</t>
  </si>
  <si>
    <t>02/21-02/22</t>
  </si>
  <si>
    <t>02/1-02/22</t>
  </si>
  <si>
    <t>RISK FACTOS ASSOCIATED WITH THE PREVALENCE OF PERI-INPLANTITIS DISEASE (SUBAWARDS TO R FAN,ENG-CHEMICAL, L GONZAGA, DN-OMS AND SHADDOX, U KENTUCKY)</t>
  </si>
  <si>
    <t>AWD06290</t>
  </si>
  <si>
    <t>P0127963 P0128082 P0128083 P0193434 P0193435 P0213045</t>
  </si>
  <si>
    <t>NEW    NEW_SUPP</t>
  </si>
  <si>
    <t>GORDAN V</t>
  </si>
  <si>
    <t>UALA NIH/NIDCR U19DE028717</t>
  </si>
  <si>
    <t>6/19-5/26</t>
  </si>
  <si>
    <t xml:space="preserve">
THE NATIONAL DENTAL PBRN ADMINISTRATIVE AND RESOURCE CENTER</t>
  </si>
  <si>
    <t>1585</t>
  </si>
  <si>
    <t>0129335</t>
  </si>
  <si>
    <t>NASCIMENTO M</t>
  </si>
  <si>
    <t>AWD08968</t>
  </si>
  <si>
    <t>P0184693</t>
  </si>
  <si>
    <t>GEN</t>
  </si>
  <si>
    <t>NIH/NIDCR R21DE29304</t>
  </si>
  <si>
    <t>09/20-08/22</t>
  </si>
  <si>
    <t>ARGININE METABOLISM IN PERIODONTAL HEALTH AND DISEASES (SUBAWARDS TO P DUARTE - PERIODONTICS AND R BURNE- ORAL BIOLOGY)</t>
  </si>
  <si>
    <t>1752</t>
  </si>
  <si>
    <t>00130443</t>
  </si>
  <si>
    <t>UFCD SEED GRANT: MEASUREMENTS OF ARGININE AND ITS METABOLITES IN ORAL SAMPLES</t>
  </si>
  <si>
    <t>1814</t>
  </si>
  <si>
    <t>AGR00020027</t>
  </si>
  <si>
    <t>P0208492</t>
  </si>
  <si>
    <t>COLGATE-PALMOLIVE             CRO-2020-CAR-ARG-ED</t>
  </si>
  <si>
    <t>04/21-04/26</t>
  </si>
  <si>
    <t>CARIES DOSE-RESPONSE STUDY</t>
  </si>
  <si>
    <t>1753</t>
  </si>
  <si>
    <t>00130585</t>
  </si>
  <si>
    <t>RIBEIRO DASILVA M</t>
  </si>
  <si>
    <t>02/21-03/22</t>
  </si>
  <si>
    <t>UFCD SEED GRANT: PHOTOBIOMODULATION FOR THE MANAGEMENT OF TEMPOROMANDIBULAR DISORDER PAIN</t>
  </si>
  <si>
    <t>1614</t>
  </si>
  <si>
    <t>129566</t>
  </si>
  <si>
    <t>ROCHA M</t>
  </si>
  <si>
    <t>8/19-8/22</t>
  </si>
  <si>
    <t xml:space="preserve">8/19-8/22 </t>
  </si>
  <si>
    <t>AWD07978</t>
  </si>
  <si>
    <t>P0163923</t>
  </si>
  <si>
    <t>DEN BIO</t>
  </si>
  <si>
    <t>ROULET J</t>
  </si>
  <si>
    <t>IVOCLAR AGR00017768</t>
  </si>
  <si>
    <t>SHADE MATCHING PROPERTIES OF NEW RESIN-BASED COMPOSITE (TETRIC PRIME)</t>
  </si>
  <si>
    <t>AWD07979</t>
  </si>
  <si>
    <t>P0163924</t>
  </si>
  <si>
    <t>IVOCLAR AGR00017770</t>
  </si>
  <si>
    <t>MECHANICAL PROPERTIES AND WEAR RESISTANCE OF NEW RESIN-BASED COMPOSITE (TETRIC PRIME)</t>
  </si>
  <si>
    <t>AWD08082</t>
  </si>
  <si>
    <t>P0167167</t>
  </si>
  <si>
    <t>GEBR BRASSELER AGR00017497</t>
  </si>
  <si>
    <t>04/20-09/21</t>
  </si>
  <si>
    <t>FATIGUE AND WEAR BEHAVIOR OF TWO ZIRCONIUM OXIDE CERAMICS MANUFACTURED WITH A NEW PRODUCTION PROCESS</t>
  </si>
  <si>
    <t>COLLEGE TOTAL</t>
  </si>
  <si>
    <t>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</si>
</sst>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15" x14ac:knownFonts="1">
    <font>
      <sz val="11"/>
      <color theme="1"/>
      <name val="Calibri"/>
      <family val="2"/>
      <scheme val="minor"/>
    </font>
    <font>
      <sz val="10"/>
      <name val="Arial"/>
      <family val="2"/>
    </font>
    <font>
      <b/>
      <sz val="12"/>
      <name val="Arial"/>
      <family val="2"/>
    </font>
    <font>
      <sz val="12"/>
      <name val="Arial"/>
      <family val="2"/>
    </font>
    <font>
      <sz val="8"/>
      <name val="Arial"/>
      <family val="2"/>
    </font>
    <font>
      <b/>
      <sz val="8"/>
      <name val="Arial"/>
      <family val="2"/>
    </font>
    <font>
      <b/>
      <sz val="10"/>
      <name val="Arial"/>
      <family val="2"/>
    </font>
    <font>
      <u/>
      <sz val="10"/>
      <color indexed="12"/>
      <name val="Arial"/>
      <family val="2"/>
    </font>
    <font>
      <i/>
      <sz val="8"/>
      <name val="Arial"/>
      <family val="2"/>
    </font>
    <font>
      <b/>
      <sz val="11"/>
      <name val="Arial"/>
      <family val="2"/>
    </font>
    <font>
      <i/>
      <sz val="8"/>
      <name val="Calibri"/>
      <family val="2"/>
    </font>
    <font>
      <sz val="10"/>
      <color rgb="FFFF0000"/>
      <name val="Arial"/>
      <family val="2"/>
    </font>
    <font>
      <sz val="8"/>
      <color rgb="FFFF0000"/>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indexed="41"/>
        <bgColor indexed="64"/>
      </patternFill>
    </fill>
    <fill>
      <patternFill patternType="solid">
        <fgColor theme="0" tint="-4.9989318521683403E-2"/>
        <bgColor indexed="64"/>
      </patternFill>
    </fill>
    <fill>
      <patternFill patternType="solid">
        <fgColor theme="7" tint="0.79998168889431442"/>
        <bgColor indexed="64"/>
      </patternFill>
    </fill>
  </fills>
  <borders count="7">
    <border>
      <left/>
      <right/>
      <top/>
      <bottom/>
      <diagonal/>
    </border>
    <border>
      <left/>
      <right/>
      <top/>
      <bottom style="medium">
        <color indexed="64"/>
      </bottom>
      <diagonal/>
    </border>
    <border>
      <left/>
      <right/>
      <top style="medium">
        <color indexed="64"/>
      </top>
      <bottom style="double">
        <color indexed="64"/>
      </bottom>
      <diagonal/>
    </border>
    <border>
      <left style="medium">
        <color rgb="FFCCCCCC"/>
      </left>
      <right style="medium">
        <color rgb="FFCCCCCC"/>
      </right>
      <top style="medium">
        <color rgb="FFCCCCCC"/>
      </top>
      <bottom style="medium">
        <color rgb="FFCCCCCC"/>
      </bottom>
      <diagonal/>
    </border>
    <border>
      <left/>
      <right/>
      <top/>
      <bottom style="double">
        <color indexed="64"/>
      </bottom>
      <diagonal/>
    </border>
    <border>
      <left/>
      <right/>
      <top style="double">
        <color indexed="64"/>
      </top>
      <bottom style="double">
        <color indexed="64"/>
      </bottom>
      <diagonal/>
    </border>
    <border>
      <left/>
      <right/>
      <top style="double">
        <color indexed="64"/>
      </top>
      <bottom/>
      <diagonal/>
    </border>
  </borders>
  <cellStyleXfs count="5">
    <xf numFmtId="0" fontId="0" fillId="0" borderId="0"/>
    <xf numFmtId="0" fontId="1" fillId="0" borderId="0"/>
    <xf numFmtId="0" fontId="7" fillId="0" borderId="0" applyNumberFormat="0" applyFill="0" applyBorder="0" applyAlignment="0" applyProtection="0">
      <alignment vertical="top"/>
      <protection locked="0"/>
    </xf>
    <xf numFmtId="44" fontId="1" fillId="0" borderId="0"/>
    <xf numFmtId="0" fontId="1" fillId="0" borderId="0"/>
  </cellStyleXfs>
  <cellXfs count="169">
    <xf numFmtId="0" fontId="0" fillId="0" borderId="0" xfId="0"/>
    <xf numFmtId="0" fontId="2"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1" fillId="0" borderId="0" xfId="1" applyFill="1"/>
    <xf numFmtId="0" fontId="4" fillId="0" borderId="0" xfId="1" applyFont="1" applyFill="1" applyBorder="1" applyAlignment="1">
      <alignment horizontal="center" vertical="center"/>
    </xf>
    <xf numFmtId="0" fontId="5" fillId="0" borderId="1" xfId="1" applyFont="1" applyBorder="1" applyAlignment="1">
      <alignment horizontal="left" vertical="center" wrapText="1"/>
    </xf>
    <xf numFmtId="49" fontId="5" fillId="0" borderId="1" xfId="1" applyNumberFormat="1" applyFont="1" applyBorder="1" applyAlignment="1">
      <alignment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44" fontId="5" fillId="0" borderId="1" xfId="1" applyNumberFormat="1" applyFont="1" applyBorder="1" applyAlignment="1">
      <alignment horizontal="center" vertical="center"/>
    </xf>
    <xf numFmtId="44" fontId="5" fillId="0" borderId="1" xfId="1" applyNumberFormat="1" applyFont="1" applyBorder="1" applyAlignment="1">
      <alignment horizontal="center" vertical="center" wrapText="1"/>
    </xf>
    <xf numFmtId="42" fontId="5" fillId="0" borderId="1" xfId="1" applyNumberFormat="1" applyFont="1" applyBorder="1" applyAlignment="1">
      <alignment horizontal="center" vertical="center" wrapText="1"/>
    </xf>
    <xf numFmtId="0" fontId="1" fillId="0" borderId="0" xfId="1"/>
    <xf numFmtId="0" fontId="5" fillId="0" borderId="0" xfId="1" applyFont="1" applyBorder="1" applyAlignment="1">
      <alignment horizontal="center" vertical="center"/>
    </xf>
    <xf numFmtId="0" fontId="6" fillId="2" borderId="2" xfId="1" applyFont="1" applyFill="1" applyBorder="1" applyAlignment="1">
      <alignment horizontal="center" vertical="center" wrapText="1"/>
    </xf>
    <xf numFmtId="0" fontId="6" fillId="2" borderId="2" xfId="1" applyFont="1" applyFill="1" applyBorder="1" applyAlignment="1">
      <alignment horizontal="center" vertical="center"/>
    </xf>
    <xf numFmtId="0" fontId="6" fillId="0" borderId="0" xfId="1" applyFont="1" applyBorder="1" applyAlignment="1">
      <alignment horizontal="center" vertical="center"/>
    </xf>
    <xf numFmtId="0" fontId="4" fillId="0" borderId="0" xfId="1" applyFont="1" applyFill="1" applyAlignment="1">
      <alignment horizontal="left" vertical="center" wrapText="1"/>
    </xf>
    <xf numFmtId="49" fontId="4" fillId="0" borderId="0" xfId="1" applyNumberFormat="1" applyFont="1" applyFill="1" applyAlignment="1">
      <alignment horizontal="left" vertical="center" wrapText="1"/>
    </xf>
    <xf numFmtId="49" fontId="4" fillId="0" borderId="0" xfId="1" applyNumberFormat="1" applyFont="1" applyFill="1" applyAlignment="1">
      <alignment vertical="center" wrapText="1"/>
    </xf>
    <xf numFmtId="49" fontId="4" fillId="0" borderId="0" xfId="1" applyNumberFormat="1" applyFont="1" applyFill="1" applyBorder="1" applyAlignment="1">
      <alignment horizontal="left" vertical="center"/>
    </xf>
    <xf numFmtId="0" fontId="4" fillId="0" borderId="0" xfId="1" applyFont="1" applyFill="1" applyBorder="1" applyAlignment="1">
      <alignment horizontal="left" vertical="center" wrapText="1"/>
    </xf>
    <xf numFmtId="0" fontId="4" fillId="0" borderId="0" xfId="1" applyFont="1" applyFill="1" applyBorder="1" applyAlignment="1">
      <alignment horizontal="center" vertical="center" wrapText="1"/>
    </xf>
    <xf numFmtId="0" fontId="4" fillId="0" borderId="0" xfId="1" applyFont="1" applyFill="1" applyBorder="1" applyAlignment="1">
      <alignment vertical="center"/>
    </xf>
    <xf numFmtId="44" fontId="4" fillId="0" borderId="0" xfId="1" applyNumberFormat="1" applyFont="1" applyFill="1" applyBorder="1" applyAlignment="1">
      <alignment horizontal="left" vertical="center"/>
    </xf>
    <xf numFmtId="44" fontId="4" fillId="0" borderId="0" xfId="1" applyNumberFormat="1" applyFont="1" applyFill="1" applyBorder="1" applyAlignment="1">
      <alignment horizontal="center" vertical="center"/>
    </xf>
    <xf numFmtId="0" fontId="4" fillId="0" borderId="0" xfId="1" applyFont="1" applyFill="1" applyAlignment="1">
      <alignment horizontal="center" vertical="center" wrapText="1"/>
    </xf>
    <xf numFmtId="42" fontId="5" fillId="0" borderId="0" xfId="1" applyNumberFormat="1" applyFont="1" applyFill="1" applyAlignment="1">
      <alignment horizontal="center" vertical="center" wrapText="1"/>
    </xf>
    <xf numFmtId="42" fontId="4" fillId="0" borderId="0" xfId="1" applyNumberFormat="1" applyFont="1" applyFill="1" applyAlignment="1">
      <alignment horizontal="center" vertical="center" wrapText="1"/>
    </xf>
    <xf numFmtId="0" fontId="8" fillId="0" borderId="0" xfId="2" applyFont="1" applyFill="1" applyAlignment="1" applyProtection="1">
      <alignment horizontal="left" vertical="center" wrapText="1"/>
    </xf>
    <xf numFmtId="0" fontId="6" fillId="0" borderId="0" xfId="1" applyFont="1" applyFill="1" applyBorder="1" applyAlignment="1">
      <alignment horizontal="center" vertical="center"/>
    </xf>
    <xf numFmtId="0" fontId="6" fillId="0" borderId="0" xfId="1" applyFont="1" applyAlignment="1">
      <alignment horizontal="left" vertical="center" wrapText="1"/>
    </xf>
    <xf numFmtId="49" fontId="6" fillId="0" borderId="0" xfId="1" applyNumberFormat="1" applyFont="1" applyAlignment="1">
      <alignment vertical="center" wrapText="1"/>
    </xf>
    <xf numFmtId="0" fontId="6" fillId="0" borderId="0" xfId="1" applyFont="1" applyBorder="1" applyAlignment="1">
      <alignment horizontal="left" vertical="center" wrapText="1"/>
    </xf>
    <xf numFmtId="0" fontId="6" fillId="0" borderId="0" xfId="1" applyFont="1" applyBorder="1" applyAlignment="1">
      <alignment horizontal="center" vertical="center" wrapText="1"/>
    </xf>
    <xf numFmtId="0" fontId="6" fillId="0" borderId="0" xfId="1" applyFont="1" applyBorder="1" applyAlignment="1">
      <alignment vertical="center"/>
    </xf>
    <xf numFmtId="44" fontId="6" fillId="0" borderId="0" xfId="1" applyNumberFormat="1" applyFont="1" applyBorder="1" applyAlignment="1">
      <alignment horizontal="left" vertical="center"/>
    </xf>
    <xf numFmtId="44" fontId="6" fillId="0" borderId="0" xfId="1" applyNumberFormat="1" applyFont="1" applyBorder="1" applyAlignment="1">
      <alignment horizontal="center" vertical="center"/>
    </xf>
    <xf numFmtId="42" fontId="6" fillId="0" borderId="0" xfId="1" applyNumberFormat="1" applyFont="1" applyBorder="1" applyAlignment="1">
      <alignment horizontal="center" vertical="center"/>
    </xf>
    <xf numFmtId="0" fontId="1" fillId="3" borderId="0" xfId="1" applyFill="1"/>
    <xf numFmtId="0" fontId="4" fillId="3" borderId="0" xfId="1" applyFont="1" applyFill="1" applyBorder="1" applyAlignment="1">
      <alignment horizontal="center" vertical="center"/>
    </xf>
    <xf numFmtId="0" fontId="4" fillId="0" borderId="0" xfId="1" applyFont="1" applyFill="1" applyAlignment="1">
      <alignment horizontal="left" vertical="center"/>
    </xf>
    <xf numFmtId="49" fontId="4" fillId="0" borderId="0" xfId="1" applyNumberFormat="1" applyFont="1" applyFill="1" applyBorder="1" applyAlignment="1">
      <alignment horizontal="left" vertical="center" wrapText="1"/>
    </xf>
    <xf numFmtId="49" fontId="4" fillId="0" borderId="0" xfId="1" applyNumberFormat="1" applyFont="1" applyFill="1" applyBorder="1" applyAlignment="1">
      <alignment vertical="center" wrapText="1"/>
    </xf>
    <xf numFmtId="0" fontId="4" fillId="0" borderId="0" xfId="1" applyFont="1" applyFill="1" applyAlignment="1">
      <alignment vertical="center"/>
    </xf>
    <xf numFmtId="44" fontId="4" fillId="0" borderId="0" xfId="1" applyNumberFormat="1" applyFont="1" applyFill="1" applyAlignment="1">
      <alignment horizontal="left" vertical="center"/>
    </xf>
    <xf numFmtId="44" fontId="4" fillId="0" borderId="0" xfId="1" applyNumberFormat="1" applyFont="1" applyFill="1" applyAlignment="1">
      <alignment horizontal="center" vertical="center"/>
    </xf>
    <xf numFmtId="42" fontId="5" fillId="0" borderId="0" xfId="1" applyNumberFormat="1" applyFont="1" applyFill="1" applyAlignment="1">
      <alignment horizontal="center" vertical="center"/>
    </xf>
    <xf numFmtId="49" fontId="4" fillId="0" borderId="0" xfId="1" applyNumberFormat="1" applyFont="1" applyFill="1" applyAlignment="1">
      <alignment horizontal="center" vertical="center"/>
    </xf>
    <xf numFmtId="49" fontId="4" fillId="0" borderId="0" xfId="1" applyNumberFormat="1" applyFont="1" applyFill="1" applyAlignment="1">
      <alignment vertical="center"/>
    </xf>
    <xf numFmtId="44" fontId="1" fillId="0" borderId="0" xfId="1" applyNumberFormat="1" applyFill="1"/>
    <xf numFmtId="0" fontId="4" fillId="0" borderId="0" xfId="1" applyFont="1" applyFill="1" applyBorder="1" applyAlignment="1">
      <alignment horizontal="left" vertical="center"/>
    </xf>
    <xf numFmtId="14" fontId="5" fillId="0" borderId="0" xfId="1" applyNumberFormat="1" applyFont="1" applyFill="1" applyAlignment="1">
      <alignment horizontal="center" vertical="center"/>
    </xf>
    <xf numFmtId="0" fontId="4" fillId="0" borderId="0" xfId="1" applyFont="1" applyBorder="1" applyAlignment="1">
      <alignment horizontal="center" vertical="center"/>
    </xf>
    <xf numFmtId="13" fontId="5" fillId="0" borderId="0" xfId="1" applyNumberFormat="1" applyFont="1" applyFill="1" applyAlignment="1">
      <alignment horizontal="center" vertical="center" wrapText="1"/>
    </xf>
    <xf numFmtId="0" fontId="4" fillId="0" borderId="0" xfId="1" applyFont="1" applyFill="1"/>
    <xf numFmtId="13" fontId="4" fillId="0" borderId="0" xfId="1" applyNumberFormat="1" applyFont="1" applyFill="1" applyAlignment="1">
      <alignment horizontal="center" vertical="center" wrapText="1"/>
    </xf>
    <xf numFmtId="49" fontId="6" fillId="0" borderId="0" xfId="1" applyNumberFormat="1" applyFont="1" applyBorder="1" applyAlignment="1">
      <alignment vertical="center" wrapText="1"/>
    </xf>
    <xf numFmtId="0" fontId="6" fillId="0" borderId="0" xfId="1" applyFont="1" applyAlignment="1">
      <alignment horizontal="center" vertical="center" wrapText="1"/>
    </xf>
    <xf numFmtId="0" fontId="6" fillId="0" borderId="0" xfId="1" applyFont="1" applyAlignment="1">
      <alignment vertical="center"/>
    </xf>
    <xf numFmtId="44" fontId="6" fillId="0" borderId="0" xfId="1" applyNumberFormat="1" applyFont="1" applyAlignment="1">
      <alignment horizontal="left" vertical="center"/>
    </xf>
    <xf numFmtId="42" fontId="6" fillId="0" borderId="0" xfId="1" applyNumberFormat="1" applyFont="1" applyAlignment="1">
      <alignment horizontal="center" vertical="center"/>
    </xf>
    <xf numFmtId="0" fontId="4" fillId="0" borderId="0" xfId="1" applyFont="1" applyBorder="1" applyAlignment="1">
      <alignment horizontal="left" vertical="center" wrapText="1"/>
    </xf>
    <xf numFmtId="49" fontId="4" fillId="0" borderId="0" xfId="1" applyNumberFormat="1" applyFont="1" applyBorder="1" applyAlignment="1">
      <alignment vertical="center" wrapText="1"/>
    </xf>
    <xf numFmtId="0" fontId="4" fillId="0" borderId="0" xfId="1" applyFont="1" applyBorder="1" applyAlignment="1">
      <alignment horizontal="center" vertical="center" wrapText="1"/>
    </xf>
    <xf numFmtId="44" fontId="4" fillId="0" borderId="0" xfId="1" applyNumberFormat="1" applyFont="1" applyFill="1" applyBorder="1" applyAlignment="1">
      <alignment horizontal="center" vertical="center" wrapText="1"/>
    </xf>
    <xf numFmtId="44" fontId="4" fillId="0" borderId="0" xfId="1" applyNumberFormat="1" applyFont="1" applyBorder="1" applyAlignment="1">
      <alignment horizontal="center" vertical="center" wrapText="1"/>
    </xf>
    <xf numFmtId="0" fontId="5" fillId="0" borderId="0" xfId="1" applyFont="1" applyBorder="1" applyAlignment="1">
      <alignment horizontal="center" vertical="center" wrapText="1"/>
    </xf>
    <xf numFmtId="0" fontId="8" fillId="0" borderId="0" xfId="2" applyFont="1" applyBorder="1" applyAlignment="1" applyProtection="1">
      <alignment horizontal="left" vertical="center" wrapText="1"/>
    </xf>
    <xf numFmtId="0" fontId="6" fillId="0" borderId="0" xfId="1" applyFont="1" applyBorder="1" applyAlignment="1">
      <alignment horizontal="left" vertical="center"/>
    </xf>
    <xf numFmtId="44" fontId="9" fillId="0" borderId="0" xfId="1" applyNumberFormat="1" applyFont="1" applyBorder="1" applyAlignment="1">
      <alignment horizontal="center" vertical="center" wrapText="1"/>
    </xf>
    <xf numFmtId="14" fontId="5" fillId="0" borderId="0" xfId="1" applyNumberFormat="1" applyFont="1" applyFill="1" applyBorder="1" applyAlignment="1">
      <alignment horizontal="center" vertical="center" wrapText="1"/>
    </xf>
    <xf numFmtId="14" fontId="4" fillId="0" borderId="0" xfId="1" applyNumberFormat="1" applyFont="1" applyFill="1" applyBorder="1" applyAlignment="1">
      <alignment horizontal="center" vertical="center" wrapText="1"/>
    </xf>
    <xf numFmtId="0" fontId="8" fillId="0" borderId="0" xfId="2" applyFont="1" applyFill="1" applyBorder="1" applyAlignment="1" applyProtection="1">
      <alignment horizontal="left" vertical="center" wrapText="1"/>
    </xf>
    <xf numFmtId="0" fontId="4" fillId="0" borderId="0" xfId="1" applyFont="1" applyAlignment="1">
      <alignment horizontal="left" vertical="center" wrapText="1"/>
    </xf>
    <xf numFmtId="42" fontId="5" fillId="0" borderId="0" xfId="1" applyNumberFormat="1" applyFont="1" applyFill="1" applyBorder="1" applyAlignment="1">
      <alignment horizontal="center" vertical="center"/>
    </xf>
    <xf numFmtId="42" fontId="4" fillId="0" borderId="0" xfId="1" applyNumberFormat="1" applyFont="1" applyFill="1" applyBorder="1" applyAlignment="1">
      <alignment horizontal="center" vertical="center"/>
    </xf>
    <xf numFmtId="0" fontId="8" fillId="0" borderId="0" xfId="0" applyFont="1" applyAlignment="1">
      <alignment horizontal="left" wrapText="1"/>
    </xf>
    <xf numFmtId="0" fontId="8" fillId="0" borderId="0" xfId="0" applyFont="1" applyFill="1" applyAlignment="1">
      <alignment horizontal="left" wrapText="1"/>
    </xf>
    <xf numFmtId="0" fontId="4" fillId="0" borderId="0" xfId="1" applyFont="1" applyFill="1" applyBorder="1" applyAlignment="1">
      <alignment vertical="center" wrapText="1"/>
    </xf>
    <xf numFmtId="0" fontId="4" fillId="0" borderId="0" xfId="1" applyFont="1" applyFill="1" applyAlignment="1">
      <alignment vertical="center" wrapText="1"/>
    </xf>
    <xf numFmtId="0" fontId="1" fillId="0" borderId="0" xfId="1" applyFill="1" applyBorder="1" applyAlignment="1">
      <alignment horizontal="center" vertical="center"/>
    </xf>
    <xf numFmtId="42" fontId="4" fillId="0" borderId="0" xfId="1" applyNumberFormat="1" applyFont="1" applyFill="1" applyAlignment="1">
      <alignment horizontal="center" vertical="center"/>
    </xf>
    <xf numFmtId="44" fontId="4" fillId="0" borderId="0" xfId="1" applyNumberFormat="1" applyFont="1" applyFill="1"/>
    <xf numFmtId="0" fontId="8" fillId="0" borderId="0" xfId="0" applyFont="1" applyAlignment="1">
      <alignment vertical="center" wrapText="1"/>
    </xf>
    <xf numFmtId="49" fontId="4" fillId="0" borderId="0" xfId="1" applyNumberFormat="1" applyFont="1" applyAlignment="1">
      <alignment vertical="center" wrapText="1"/>
    </xf>
    <xf numFmtId="0" fontId="4" fillId="0" borderId="0" xfId="1" applyFont="1" applyAlignment="1">
      <alignment horizontal="center" vertical="center" wrapText="1"/>
    </xf>
    <xf numFmtId="0" fontId="4" fillId="0" borderId="0" xfId="1" applyFont="1" applyAlignment="1">
      <alignment vertical="center"/>
    </xf>
    <xf numFmtId="44" fontId="4" fillId="0" borderId="0" xfId="1" applyNumberFormat="1" applyFont="1" applyAlignment="1">
      <alignment horizontal="center" vertical="center"/>
    </xf>
    <xf numFmtId="42" fontId="5" fillId="0" borderId="0" xfId="1" applyNumberFormat="1" applyFont="1" applyAlignment="1">
      <alignment horizontal="center" vertical="center"/>
    </xf>
    <xf numFmtId="42" fontId="4" fillId="0" borderId="0" xfId="1" applyNumberFormat="1" applyFont="1" applyAlignment="1">
      <alignment horizontal="center" vertical="center"/>
    </xf>
    <xf numFmtId="0" fontId="8" fillId="0" borderId="0" xfId="1" applyFont="1" applyFill="1" applyAlignment="1">
      <alignment horizontal="left" vertical="center" wrapText="1"/>
    </xf>
    <xf numFmtId="14" fontId="4" fillId="0" borderId="0" xfId="1" applyNumberFormat="1" applyFont="1" applyFill="1" applyAlignment="1">
      <alignment horizontal="center" vertical="center" wrapText="1"/>
    </xf>
    <xf numFmtId="0" fontId="8" fillId="0" borderId="0" xfId="3" quotePrefix="1" applyNumberFormat="1" applyFont="1" applyFill="1" applyAlignment="1">
      <alignment horizontal="left" vertical="center" wrapText="1"/>
    </xf>
    <xf numFmtId="0" fontId="8" fillId="0" borderId="0" xfId="2" applyFont="1" applyAlignment="1" applyProtection="1">
      <alignment horizontal="left" vertical="center" wrapText="1"/>
    </xf>
    <xf numFmtId="13" fontId="4" fillId="0" borderId="0" xfId="1" applyNumberFormat="1" applyFont="1" applyAlignment="1">
      <alignment horizontal="center" vertical="center"/>
    </xf>
    <xf numFmtId="0" fontId="0" fillId="0" borderId="3" xfId="0" applyFont="1" applyBorder="1" applyAlignment="1">
      <alignment vertical="center"/>
    </xf>
    <xf numFmtId="42" fontId="5" fillId="0" borderId="0" xfId="1" applyNumberFormat="1" applyFont="1" applyAlignment="1">
      <alignment horizontal="center" vertical="center" wrapText="1"/>
    </xf>
    <xf numFmtId="42" fontId="4" fillId="0" borderId="0" xfId="1" applyNumberFormat="1" applyFont="1" applyAlignment="1">
      <alignment horizontal="center" vertical="center" wrapText="1"/>
    </xf>
    <xf numFmtId="0" fontId="0" fillId="0" borderId="0" xfId="0" applyFont="1" applyBorder="1" applyAlignment="1">
      <alignment vertical="center"/>
    </xf>
    <xf numFmtId="0" fontId="8" fillId="0" borderId="0" xfId="0" applyFont="1" applyAlignment="1">
      <alignment wrapText="1"/>
    </xf>
    <xf numFmtId="0" fontId="6" fillId="0" borderId="0" xfId="1" applyFont="1" applyFill="1" applyBorder="1" applyAlignment="1">
      <alignment horizontal="left" vertical="center" wrapText="1"/>
    </xf>
    <xf numFmtId="49" fontId="6" fillId="0" borderId="0" xfId="1" applyNumberFormat="1" applyFont="1" applyFill="1" applyBorder="1" applyAlignment="1">
      <alignment vertical="center" wrapText="1"/>
    </xf>
    <xf numFmtId="0" fontId="1" fillId="0" borderId="0" xfId="1" applyFont="1" applyAlignment="1">
      <alignment horizontal="left" vertical="center" wrapText="1"/>
    </xf>
    <xf numFmtId="0" fontId="6" fillId="2" borderId="2" xfId="4" applyFont="1" applyFill="1" applyBorder="1" applyAlignment="1">
      <alignment horizontal="center" vertical="center" wrapText="1"/>
    </xf>
    <xf numFmtId="0" fontId="1" fillId="0" borderId="2" xfId="1" applyBorder="1"/>
    <xf numFmtId="0" fontId="4" fillId="0" borderId="2" xfId="1" applyFont="1" applyBorder="1" applyAlignment="1">
      <alignment horizontal="center" vertical="center"/>
    </xf>
    <xf numFmtId="42" fontId="5" fillId="0" borderId="0" xfId="1" applyNumberFormat="1" applyFont="1" applyFill="1" applyBorder="1" applyAlignment="1">
      <alignment horizontal="center" vertical="center" wrapText="1"/>
    </xf>
    <xf numFmtId="42" fontId="4" fillId="0" borderId="0" xfId="1" applyNumberFormat="1" applyFont="1" applyFill="1" applyBorder="1" applyAlignment="1">
      <alignment horizontal="center" vertical="center" wrapText="1"/>
    </xf>
    <xf numFmtId="44" fontId="4" fillId="0" borderId="0" xfId="1" applyNumberFormat="1" applyFont="1" applyAlignment="1">
      <alignment horizontal="center" vertical="center" wrapText="1"/>
    </xf>
    <xf numFmtId="0" fontId="4" fillId="0" borderId="0" xfId="1" applyFont="1" applyAlignment="1">
      <alignment horizontal="center" vertical="center"/>
    </xf>
    <xf numFmtId="14" fontId="5" fillId="0" borderId="0" xfId="1" applyNumberFormat="1" applyFont="1" applyFill="1" applyAlignment="1">
      <alignment horizontal="center" vertical="center" wrapText="1"/>
    </xf>
    <xf numFmtId="0" fontId="6" fillId="0" borderId="4" xfId="4" applyFont="1" applyFill="1" applyBorder="1" applyAlignment="1">
      <alignment horizontal="center" vertical="center" wrapText="1"/>
    </xf>
    <xf numFmtId="0" fontId="6" fillId="0" borderId="4" xfId="4" applyFont="1" applyFill="1" applyBorder="1" applyAlignment="1">
      <alignment horizontal="left" vertical="center" wrapText="1"/>
    </xf>
    <xf numFmtId="0" fontId="1" fillId="0" borderId="0" xfId="1" applyBorder="1"/>
    <xf numFmtId="0" fontId="5" fillId="0" borderId="0" xfId="1" applyFont="1" applyFill="1" applyBorder="1" applyAlignment="1">
      <alignment horizontal="center" vertical="center"/>
    </xf>
    <xf numFmtId="13" fontId="4" fillId="0" borderId="0" xfId="1" applyNumberFormat="1" applyFont="1" applyFill="1" applyAlignment="1">
      <alignment horizontal="center" vertical="center"/>
    </xf>
    <xf numFmtId="0" fontId="6" fillId="0" borderId="0" xfId="4" applyFont="1" applyFill="1" applyBorder="1" applyAlignment="1">
      <alignment horizontal="center" vertical="center" wrapText="1"/>
    </xf>
    <xf numFmtId="0" fontId="4" fillId="0" borderId="0" xfId="1" applyFont="1" applyBorder="1" applyAlignment="1">
      <alignment vertical="center"/>
    </xf>
    <xf numFmtId="44" fontId="4" fillId="0" borderId="0" xfId="1" applyNumberFormat="1" applyFont="1" applyBorder="1" applyAlignment="1">
      <alignment horizontal="center" vertical="center"/>
    </xf>
    <xf numFmtId="42" fontId="5" fillId="0" borderId="0" xfId="1" applyNumberFormat="1" applyFont="1" applyBorder="1" applyAlignment="1">
      <alignment horizontal="center" vertical="center"/>
    </xf>
    <xf numFmtId="42" fontId="4" fillId="0" borderId="0" xfId="1" applyNumberFormat="1" applyFont="1" applyBorder="1" applyAlignment="1">
      <alignment horizontal="center" vertical="center"/>
    </xf>
    <xf numFmtId="0" fontId="8" fillId="0" borderId="0" xfId="1" applyFont="1" applyBorder="1" applyAlignment="1">
      <alignment horizontal="left" vertical="center" wrapText="1"/>
    </xf>
    <xf numFmtId="42" fontId="6" fillId="0" borderId="0" xfId="1" applyNumberFormat="1" applyFont="1" applyBorder="1" applyAlignment="1">
      <alignment horizontal="center" vertical="center" wrapText="1"/>
    </xf>
    <xf numFmtId="0" fontId="4" fillId="0" borderId="0" xfId="1" applyFont="1"/>
    <xf numFmtId="0" fontId="1" fillId="0" borderId="4" xfId="1" applyBorder="1"/>
    <xf numFmtId="0" fontId="6" fillId="0" borderId="4" xfId="1" applyFont="1" applyBorder="1" applyAlignment="1">
      <alignment horizontal="center" vertical="center"/>
    </xf>
    <xf numFmtId="0" fontId="1" fillId="0" borderId="0" xfId="1" applyFont="1" applyFill="1" applyBorder="1"/>
    <xf numFmtId="0" fontId="1" fillId="0" borderId="0" xfId="1" applyFill="1" applyBorder="1"/>
    <xf numFmtId="0" fontId="6" fillId="0" borderId="1" xfId="1" applyFont="1" applyBorder="1" applyAlignment="1">
      <alignment horizontal="left" vertical="center" wrapText="1"/>
    </xf>
    <xf numFmtId="49" fontId="6" fillId="0" borderId="1" xfId="1" applyNumberFormat="1" applyFont="1" applyBorder="1" applyAlignment="1">
      <alignment vertical="center" wrapText="1"/>
    </xf>
    <xf numFmtId="0" fontId="1" fillId="0" borderId="1" xfId="1" applyFont="1" applyBorder="1" applyAlignment="1">
      <alignment horizontal="left" vertical="center" wrapText="1"/>
    </xf>
    <xf numFmtId="0" fontId="6" fillId="0" borderId="1" xfId="1" applyFont="1" applyBorder="1" applyAlignment="1">
      <alignment horizontal="center" vertical="center" wrapText="1"/>
    </xf>
    <xf numFmtId="0" fontId="6" fillId="0" borderId="1" xfId="1" applyFont="1" applyBorder="1" applyAlignment="1">
      <alignment vertical="center"/>
    </xf>
    <xf numFmtId="44" fontId="6" fillId="0" borderId="0" xfId="1" applyNumberFormat="1" applyFont="1" applyFill="1" applyBorder="1" applyAlignment="1">
      <alignment horizontal="center" vertical="center" wrapText="1"/>
    </xf>
    <xf numFmtId="44" fontId="6" fillId="0" borderId="1" xfId="1" applyNumberFormat="1" applyFont="1" applyBorder="1" applyAlignment="1">
      <alignment horizontal="center" vertical="center"/>
    </xf>
    <xf numFmtId="42" fontId="6" fillId="0" borderId="1" xfId="1" applyNumberFormat="1" applyFont="1" applyBorder="1" applyAlignment="1">
      <alignment horizontal="center" vertical="center"/>
    </xf>
    <xf numFmtId="0" fontId="5" fillId="0" borderId="0" xfId="1" applyFont="1" applyFill="1" applyAlignment="1">
      <alignment horizontal="center" vertical="center"/>
    </xf>
    <xf numFmtId="0" fontId="4" fillId="0" borderId="0" xfId="1" applyFont="1" applyFill="1" applyAlignment="1">
      <alignment horizontal="center" vertical="center"/>
    </xf>
    <xf numFmtId="0" fontId="8" fillId="0" borderId="0" xfId="1" applyFont="1" applyFill="1" applyBorder="1" applyAlignment="1">
      <alignment horizontal="left" vertical="center" wrapText="1"/>
    </xf>
    <xf numFmtId="0" fontId="1" fillId="0" borderId="0" xfId="1" applyFont="1" applyFill="1"/>
    <xf numFmtId="0" fontId="1" fillId="0" borderId="0" xfId="1" applyFont="1" applyFill="1" applyBorder="1" applyAlignment="1">
      <alignment horizontal="center" vertical="center"/>
    </xf>
    <xf numFmtId="0" fontId="1" fillId="0" borderId="0" xfId="1" applyFont="1"/>
    <xf numFmtId="0" fontId="1" fillId="0" borderId="0" xfId="1" applyFont="1" applyBorder="1" applyAlignment="1">
      <alignment horizontal="center" vertical="center"/>
    </xf>
    <xf numFmtId="44" fontId="6" fillId="0" borderId="0" xfId="1" applyNumberFormat="1" applyFont="1" applyAlignment="1">
      <alignment horizontal="center" vertical="center"/>
    </xf>
    <xf numFmtId="0" fontId="4" fillId="0" borderId="5" xfId="1" applyFont="1" applyBorder="1" applyAlignment="1">
      <alignment horizontal="left" vertical="center" wrapText="1"/>
    </xf>
    <xf numFmtId="49" fontId="4" fillId="0" borderId="5" xfId="1" applyNumberFormat="1" applyFont="1" applyBorder="1" applyAlignment="1">
      <alignment vertical="center" wrapText="1"/>
    </xf>
    <xf numFmtId="0" fontId="5" fillId="0" borderId="5" xfId="1" applyFont="1" applyBorder="1" applyAlignment="1">
      <alignment horizontal="left" vertical="center" wrapText="1"/>
    </xf>
    <xf numFmtId="0" fontId="6" fillId="0" borderId="5" xfId="1" applyFont="1" applyBorder="1" applyAlignment="1">
      <alignment horizontal="center" vertical="center" wrapText="1"/>
    </xf>
    <xf numFmtId="0" fontId="0" fillId="0" borderId="5" xfId="0" applyBorder="1" applyAlignment="1">
      <alignment horizontal="center" vertical="center" wrapText="1"/>
    </xf>
    <xf numFmtId="0" fontId="4" fillId="0" borderId="5" xfId="1" applyFont="1" applyBorder="1" applyAlignment="1">
      <alignment vertical="center"/>
    </xf>
    <xf numFmtId="44" fontId="6" fillId="0" borderId="5" xfId="1" applyNumberFormat="1" applyFont="1" applyFill="1" applyBorder="1" applyAlignment="1">
      <alignment horizontal="left" vertical="center"/>
    </xf>
    <xf numFmtId="0" fontId="4" fillId="0" borderId="5" xfId="1" applyFont="1" applyBorder="1" applyAlignment="1">
      <alignment horizontal="center" vertical="center" wrapText="1"/>
    </xf>
    <xf numFmtId="42" fontId="5" fillId="0" borderId="5" xfId="1" applyNumberFormat="1" applyFont="1" applyBorder="1" applyAlignment="1">
      <alignment horizontal="center" vertical="center"/>
    </xf>
    <xf numFmtId="42" fontId="4" fillId="0" borderId="5" xfId="1" applyNumberFormat="1" applyFont="1" applyBorder="1" applyAlignment="1">
      <alignment horizontal="center" vertical="center"/>
    </xf>
    <xf numFmtId="0" fontId="5" fillId="0" borderId="0" xfId="1" applyFont="1" applyAlignment="1">
      <alignment horizontal="left" vertical="center" wrapText="1"/>
    </xf>
    <xf numFmtId="14" fontId="4" fillId="0" borderId="0" xfId="1" applyNumberFormat="1" applyFont="1" applyAlignment="1">
      <alignment horizontal="center" vertical="center"/>
    </xf>
    <xf numFmtId="44" fontId="6" fillId="0" borderId="6" xfId="1" applyNumberFormat="1" applyFont="1" applyFill="1" applyBorder="1" applyAlignment="1">
      <alignment horizontal="left" vertical="center"/>
    </xf>
    <xf numFmtId="0" fontId="5" fillId="0" borderId="0" xfId="1" applyFont="1" applyFill="1" applyAlignment="1">
      <alignment horizontal="left" vertical="center" wrapText="1"/>
    </xf>
    <xf numFmtId="44" fontId="4" fillId="0" borderId="0" xfId="1" applyNumberFormat="1" applyFont="1" applyFill="1" applyAlignment="1">
      <alignment horizontal="center" vertical="center" wrapText="1"/>
    </xf>
    <xf numFmtId="0" fontId="5" fillId="0" borderId="0" xfId="1" applyFont="1" applyFill="1" applyBorder="1" applyAlignment="1">
      <alignment horizontal="left" vertical="center" wrapText="1"/>
    </xf>
    <xf numFmtId="49" fontId="4" fillId="0" borderId="0" xfId="1" applyNumberFormat="1" applyFont="1" applyFill="1" applyBorder="1" applyAlignment="1">
      <alignment horizontal="center" vertical="center"/>
    </xf>
    <xf numFmtId="0" fontId="4" fillId="0" borderId="0" xfId="2" applyFont="1" applyFill="1" applyBorder="1" applyAlignment="1" applyProtection="1">
      <alignment horizontal="left" vertical="center" wrapText="1"/>
    </xf>
    <xf numFmtId="44" fontId="4" fillId="0" borderId="0" xfId="1" applyNumberFormat="1" applyFont="1" applyAlignment="1">
      <alignment horizontal="left" vertical="center"/>
    </xf>
    <xf numFmtId="0" fontId="11" fillId="0" borderId="0" xfId="1" applyFont="1"/>
    <xf numFmtId="0" fontId="12" fillId="0" borderId="0" xfId="1" applyFont="1" applyBorder="1" applyAlignment="1">
      <alignment horizontal="center" vertical="center"/>
    </xf>
    <xf numFmtId="0" fontId="11" fillId="4" borderId="0" xfId="1" applyFont="1" applyFill="1"/>
    <xf numFmtId="0" fontId="11" fillId="0" borderId="0" xfId="1" applyFont="1" applyBorder="1"/>
    <xf numFmtId="0" fontId="4" fillId="0" borderId="0" xfId="1" applyFont="1" applyAlignment="1">
      <alignment horizontal="left" vertical="center"/>
    </xf>
  </cellXfs>
  <cellStyles count="5">
    <cellStyle name="Hyperlink" xfId="2" builtinId="8"/>
    <cellStyle name="Normal" xfId="0" builtinId="0"/>
    <cellStyle name="Normal 2 3" xfId="3"/>
    <cellStyle name="Normal 3" xfId="1"/>
    <cellStyle name="Normal_Web_Proposal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89"/>
  <sheetViews>
    <sheetView tabSelected="1" workbookViewId="0">
      <selection sqref="A1:XFD1048576"/>
    </sheetView>
  </sheetViews>
  <sheetFormatPr defaultColWidth="9.140625" defaultRowHeight="11.25" x14ac:dyDescent="0.25"/>
  <cols>
    <col min="1" max="1" width="7.140625" style="74" customWidth="1"/>
    <col min="2" max="2" width="4.28515625" style="74" customWidth="1"/>
    <col min="3" max="3" width="10.42578125" style="85" customWidth="1"/>
    <col min="4" max="4" width="13.140625" style="85" bestFit="1" customWidth="1"/>
    <col min="5" max="5" width="9.85546875" style="155" customWidth="1"/>
    <col min="6" max="7" width="8.28515625" style="86" customWidth="1"/>
    <col min="8" max="8" width="19.28515625" style="87" customWidth="1"/>
    <col min="9" max="9" width="20.140625" style="163" bestFit="1" customWidth="1"/>
    <col min="10" max="10" width="20.85546875" style="88" bestFit="1" customWidth="1"/>
    <col min="11" max="11" width="14.42578125" style="86" customWidth="1"/>
    <col min="12" max="12" width="11.42578125" style="86" customWidth="1"/>
    <col min="13" max="13" width="11.85546875" style="89" customWidth="1"/>
    <col min="14" max="14" width="10.85546875" style="90" customWidth="1"/>
    <col min="15" max="15" width="36.42578125" style="74" customWidth="1"/>
    <col min="16" max="16" width="5.28515625" style="110" customWidth="1"/>
    <col min="17" max="17" width="13.85546875" style="110" bestFit="1" customWidth="1"/>
    <col min="18" max="18" width="10" style="110" customWidth="1"/>
    <col min="19" max="19" width="33" style="110" customWidth="1"/>
    <col min="20" max="20" width="27.7109375" style="110" customWidth="1"/>
    <col min="21" max="21" width="19.140625" style="110" bestFit="1" customWidth="1"/>
    <col min="22" max="23" width="12.42578125" style="110" bestFit="1" customWidth="1"/>
    <col min="24" max="24" width="11.42578125" style="90" bestFit="1" customWidth="1"/>
    <col min="25" max="25" width="11.28515625" style="90" bestFit="1" customWidth="1"/>
    <col min="26" max="26" width="11.28515625" style="110" bestFit="1" customWidth="1"/>
    <col min="27" max="27" width="9.7109375" style="110" bestFit="1" customWidth="1"/>
    <col min="28" max="16384" width="9.140625" style="110"/>
  </cols>
  <sheetData>
    <row r="1" spans="1:52" s="4" customFormat="1" ht="19.5" customHeight="1" thickBot="1" x14ac:dyDescent="0.25">
      <c r="A1" s="1" t="s">
        <v>0</v>
      </c>
      <c r="B1" s="1"/>
      <c r="C1" s="1"/>
      <c r="D1" s="1"/>
      <c r="E1" s="2"/>
      <c r="F1" s="2"/>
      <c r="G1" s="2"/>
      <c r="H1" s="2"/>
      <c r="I1" s="2"/>
      <c r="J1" s="2"/>
      <c r="K1" s="2"/>
      <c r="L1" s="2"/>
      <c r="M1" s="2"/>
      <c r="N1" s="2"/>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s="13" customFormat="1" ht="23.25" thickBot="1" x14ac:dyDescent="0.25">
      <c r="A2" s="5" t="s">
        <v>1</v>
      </c>
      <c r="B2" s="5" t="s">
        <v>2</v>
      </c>
      <c r="C2" s="6" t="s">
        <v>3</v>
      </c>
      <c r="D2" s="6" t="s">
        <v>4</v>
      </c>
      <c r="E2" s="7" t="s">
        <v>5</v>
      </c>
      <c r="F2" s="7" t="s">
        <v>6</v>
      </c>
      <c r="G2" s="7" t="s">
        <v>7</v>
      </c>
      <c r="H2" s="8" t="s">
        <v>8</v>
      </c>
      <c r="I2" s="9" t="s">
        <v>9</v>
      </c>
      <c r="J2" s="10" t="s">
        <v>10</v>
      </c>
      <c r="K2" s="7" t="s">
        <v>11</v>
      </c>
      <c r="L2" s="7" t="s">
        <v>12</v>
      </c>
      <c r="M2" s="11" t="s">
        <v>13</v>
      </c>
      <c r="N2" s="11" t="s">
        <v>14</v>
      </c>
      <c r="O2" s="7" t="s">
        <v>15</v>
      </c>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row>
    <row r="3" spans="1:52" s="16" customFormat="1" ht="13.5" thickBot="1" x14ac:dyDescent="0.25">
      <c r="A3" s="14" t="s">
        <v>16</v>
      </c>
      <c r="B3" s="14"/>
      <c r="C3" s="14"/>
      <c r="D3" s="14"/>
      <c r="E3" s="15"/>
      <c r="F3" s="15"/>
      <c r="G3" s="15"/>
      <c r="H3" s="15"/>
      <c r="I3" s="15"/>
      <c r="J3" s="15"/>
      <c r="K3" s="15"/>
      <c r="L3" s="15"/>
      <c r="M3" s="15"/>
      <c r="N3" s="15"/>
      <c r="O3" s="15"/>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row>
    <row r="4" spans="1:52" s="30" customFormat="1" ht="34.5" thickTop="1" x14ac:dyDescent="0.2">
      <c r="A4" s="17" t="s">
        <v>17</v>
      </c>
      <c r="B4" s="18" t="s">
        <v>18</v>
      </c>
      <c r="C4" s="19" t="s">
        <v>19</v>
      </c>
      <c r="D4" s="20" t="s">
        <v>20</v>
      </c>
      <c r="E4" s="21" t="s">
        <v>21</v>
      </c>
      <c r="F4" s="22" t="s">
        <v>22</v>
      </c>
      <c r="G4" s="22" t="s">
        <v>23</v>
      </c>
      <c r="H4" s="23" t="s">
        <v>24</v>
      </c>
      <c r="I4" s="24">
        <v>13975</v>
      </c>
      <c r="J4" s="25">
        <v>284875</v>
      </c>
      <c r="K4" s="26" t="s">
        <v>25</v>
      </c>
      <c r="L4" s="26" t="s">
        <v>26</v>
      </c>
      <c r="M4" s="27" t="s">
        <v>27</v>
      </c>
      <c r="N4" s="28" t="s">
        <v>28</v>
      </c>
      <c r="O4" s="29" t="s">
        <v>29</v>
      </c>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s="30" customFormat="1" ht="56.25" x14ac:dyDescent="0.2">
      <c r="A5" s="17" t="s">
        <v>17</v>
      </c>
      <c r="B5" s="18" t="s">
        <v>30</v>
      </c>
      <c r="C5" s="19" t="s">
        <v>31</v>
      </c>
      <c r="D5" s="20" t="s">
        <v>32</v>
      </c>
      <c r="E5" s="21" t="s">
        <v>33</v>
      </c>
      <c r="F5" s="22" t="s">
        <v>34</v>
      </c>
      <c r="G5" s="22" t="s">
        <v>35</v>
      </c>
      <c r="H5" s="23" t="s">
        <v>36</v>
      </c>
      <c r="I5" s="24">
        <v>60000</v>
      </c>
      <c r="J5" s="25">
        <v>60000</v>
      </c>
      <c r="K5" s="26" t="s">
        <v>37</v>
      </c>
      <c r="L5" s="26" t="s">
        <v>38</v>
      </c>
      <c r="M5" s="27" t="s">
        <v>39</v>
      </c>
      <c r="N5" s="28" t="s">
        <v>39</v>
      </c>
      <c r="O5" s="29" t="s">
        <v>40</v>
      </c>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row>
    <row r="6" spans="1:52" s="16" customFormat="1" ht="13.5" thickBot="1" x14ac:dyDescent="0.25">
      <c r="A6" s="31" t="s">
        <v>41</v>
      </c>
      <c r="B6" s="31"/>
      <c r="C6" s="32"/>
      <c r="D6" s="32"/>
      <c r="E6" s="33"/>
      <c r="F6" s="34" t="s">
        <v>42</v>
      </c>
      <c r="G6" s="34"/>
      <c r="H6" s="35"/>
      <c r="I6" s="36">
        <f>SUM(I4:I5)</f>
        <v>73975</v>
      </c>
      <c r="J6" s="37">
        <f>SUM(J4:J5)</f>
        <v>344875</v>
      </c>
      <c r="K6" s="34"/>
      <c r="L6" s="34"/>
      <c r="M6" s="38"/>
      <c r="N6" s="38"/>
      <c r="O6" s="33"/>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row>
    <row r="7" spans="1:52" s="40" customFormat="1" ht="13.5" thickBot="1" x14ac:dyDescent="0.25">
      <c r="A7" s="14" t="s">
        <v>43</v>
      </c>
      <c r="B7" s="14"/>
      <c r="C7" s="14"/>
      <c r="D7" s="14"/>
      <c r="E7" s="14"/>
      <c r="F7" s="14"/>
      <c r="G7" s="14"/>
      <c r="H7" s="14"/>
      <c r="I7" s="14"/>
      <c r="J7" s="14"/>
      <c r="K7" s="14"/>
      <c r="L7" s="14"/>
      <c r="M7" s="14"/>
      <c r="N7" s="14"/>
      <c r="O7" s="14"/>
      <c r="P7" s="12"/>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row>
    <row r="8" spans="1:52" s="4" customFormat="1" ht="23.25" thickTop="1" x14ac:dyDescent="0.2">
      <c r="A8" s="41" t="s">
        <v>44</v>
      </c>
      <c r="B8" s="42" t="s">
        <v>45</v>
      </c>
      <c r="C8" s="19" t="s">
        <v>46</v>
      </c>
      <c r="D8" s="43" t="s">
        <v>47</v>
      </c>
      <c r="E8" s="21" t="s">
        <v>48</v>
      </c>
      <c r="F8" s="26" t="s">
        <v>49</v>
      </c>
      <c r="G8" s="26" t="s">
        <v>50</v>
      </c>
      <c r="H8" s="44" t="s">
        <v>51</v>
      </c>
      <c r="I8" s="45">
        <v>242818</v>
      </c>
      <c r="J8" s="46">
        <v>973512</v>
      </c>
      <c r="K8" s="26" t="s">
        <v>52</v>
      </c>
      <c r="L8" s="26" t="s">
        <v>53</v>
      </c>
      <c r="M8" s="47" t="s">
        <v>54</v>
      </c>
      <c r="N8" s="48" t="s">
        <v>55</v>
      </c>
      <c r="O8" s="29" t="s">
        <v>56</v>
      </c>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row>
    <row r="9" spans="1:52" s="4" customFormat="1" ht="22.5" x14ac:dyDescent="0.2">
      <c r="A9" s="41" t="s">
        <v>44</v>
      </c>
      <c r="B9" s="42" t="s">
        <v>57</v>
      </c>
      <c r="C9" s="49" t="s">
        <v>58</v>
      </c>
      <c r="D9" s="43" t="s">
        <v>59</v>
      </c>
      <c r="E9" s="21" t="s">
        <v>60</v>
      </c>
      <c r="F9" s="26" t="s">
        <v>61</v>
      </c>
      <c r="G9" s="26" t="s">
        <v>50</v>
      </c>
      <c r="H9" s="44" t="s">
        <v>51</v>
      </c>
      <c r="I9" s="45">
        <v>0</v>
      </c>
      <c r="J9" s="46">
        <v>130000</v>
      </c>
      <c r="K9" s="26" t="s">
        <v>62</v>
      </c>
      <c r="L9" s="26" t="s">
        <v>63</v>
      </c>
      <c r="M9" s="47" t="s">
        <v>64</v>
      </c>
      <c r="N9" s="48" t="s">
        <v>65</v>
      </c>
      <c r="O9" s="29" t="s">
        <v>66</v>
      </c>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row>
    <row r="10" spans="1:52" s="4" customFormat="1" ht="33.75" x14ac:dyDescent="0.2">
      <c r="A10" s="41" t="s">
        <v>44</v>
      </c>
      <c r="B10" s="42" t="s">
        <v>67</v>
      </c>
      <c r="C10" s="49" t="s">
        <v>58</v>
      </c>
      <c r="D10" s="43" t="s">
        <v>68</v>
      </c>
      <c r="E10" s="21" t="s">
        <v>33</v>
      </c>
      <c r="F10" s="26" t="s">
        <v>61</v>
      </c>
      <c r="G10" s="26" t="s">
        <v>50</v>
      </c>
      <c r="H10" s="44" t="s">
        <v>51</v>
      </c>
      <c r="I10" s="45">
        <v>24272</v>
      </c>
      <c r="J10" s="46">
        <v>24272</v>
      </c>
      <c r="K10" s="26" t="s">
        <v>69</v>
      </c>
      <c r="L10" s="26" t="s">
        <v>38</v>
      </c>
      <c r="M10" s="47" t="s">
        <v>70</v>
      </c>
      <c r="N10" s="48" t="s">
        <v>70</v>
      </c>
      <c r="O10" s="29" t="s">
        <v>71</v>
      </c>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row>
    <row r="11" spans="1:52" s="4" customFormat="1" ht="67.5" x14ac:dyDescent="0.2">
      <c r="A11" s="41" t="s">
        <v>44</v>
      </c>
      <c r="B11" s="42" t="s">
        <v>72</v>
      </c>
      <c r="C11" s="49" t="s">
        <v>73</v>
      </c>
      <c r="D11" s="43" t="s">
        <v>74</v>
      </c>
      <c r="E11" s="21" t="s">
        <v>33</v>
      </c>
      <c r="F11" s="26" t="s">
        <v>61</v>
      </c>
      <c r="G11" s="26" t="s">
        <v>50</v>
      </c>
      <c r="H11" s="44" t="s">
        <v>51</v>
      </c>
      <c r="I11" s="45">
        <v>228750</v>
      </c>
      <c r="J11" s="46">
        <v>228750</v>
      </c>
      <c r="K11" s="26" t="s">
        <v>75</v>
      </c>
      <c r="L11" s="26" t="s">
        <v>53</v>
      </c>
      <c r="M11" s="47" t="s">
        <v>76</v>
      </c>
      <c r="N11" s="48" t="s">
        <v>77</v>
      </c>
      <c r="O11" s="29" t="s">
        <v>78</v>
      </c>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row>
    <row r="12" spans="1:52" s="4" customFormat="1" ht="33.75" x14ac:dyDescent="0.2">
      <c r="A12" s="41" t="s">
        <v>44</v>
      </c>
      <c r="B12" s="42" t="s">
        <v>79</v>
      </c>
      <c r="C12" s="49" t="s">
        <v>80</v>
      </c>
      <c r="D12" s="43" t="s">
        <v>81</v>
      </c>
      <c r="E12" s="21" t="s">
        <v>33</v>
      </c>
      <c r="F12" s="26" t="s">
        <v>61</v>
      </c>
      <c r="G12" s="26" t="s">
        <v>82</v>
      </c>
      <c r="H12" s="44" t="s">
        <v>83</v>
      </c>
      <c r="I12" s="45"/>
      <c r="J12" s="46">
        <v>0</v>
      </c>
      <c r="K12" s="26" t="s">
        <v>84</v>
      </c>
      <c r="L12" s="26" t="s">
        <v>85</v>
      </c>
      <c r="M12" s="47" t="s">
        <v>86</v>
      </c>
      <c r="N12" s="48" t="s">
        <v>86</v>
      </c>
      <c r="O12" s="29" t="s">
        <v>87</v>
      </c>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s="4" customFormat="1" ht="33.75" x14ac:dyDescent="0.2">
      <c r="A13" s="41" t="s">
        <v>44</v>
      </c>
      <c r="B13" s="42" t="s">
        <v>88</v>
      </c>
      <c r="C13" s="49" t="s">
        <v>89</v>
      </c>
      <c r="D13" s="43" t="s">
        <v>90</v>
      </c>
      <c r="E13" s="21" t="s">
        <v>91</v>
      </c>
      <c r="F13" s="26" t="s">
        <v>61</v>
      </c>
      <c r="G13" s="26" t="s">
        <v>50</v>
      </c>
      <c r="H13" s="44" t="s">
        <v>92</v>
      </c>
      <c r="I13" s="45">
        <v>0</v>
      </c>
      <c r="J13" s="46">
        <v>202437.65</v>
      </c>
      <c r="K13" s="26" t="s">
        <v>93</v>
      </c>
      <c r="L13" s="26" t="s">
        <v>53</v>
      </c>
      <c r="M13" s="47" t="s">
        <v>94</v>
      </c>
      <c r="N13" s="48" t="s">
        <v>94</v>
      </c>
      <c r="O13" s="29" t="s">
        <v>95</v>
      </c>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row>
    <row r="14" spans="1:52" s="4" customFormat="1" ht="45" x14ac:dyDescent="0.2">
      <c r="A14" s="41" t="s">
        <v>44</v>
      </c>
      <c r="B14" s="42" t="s">
        <v>96</v>
      </c>
      <c r="C14" s="49" t="s">
        <v>97</v>
      </c>
      <c r="D14" s="43" t="s">
        <v>98</v>
      </c>
      <c r="E14" s="21" t="s">
        <v>99</v>
      </c>
      <c r="F14" s="26" t="s">
        <v>61</v>
      </c>
      <c r="G14" s="26" t="s">
        <v>50</v>
      </c>
      <c r="H14" s="44" t="s">
        <v>92</v>
      </c>
      <c r="I14" s="45">
        <v>15557</v>
      </c>
      <c r="J14" s="46">
        <v>25555</v>
      </c>
      <c r="K14" s="26" t="s">
        <v>100</v>
      </c>
      <c r="L14" s="26" t="s">
        <v>101</v>
      </c>
      <c r="M14" s="47" t="s">
        <v>102</v>
      </c>
      <c r="N14" s="48" t="s">
        <v>103</v>
      </c>
      <c r="O14" s="29" t="s">
        <v>104</v>
      </c>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row>
    <row r="15" spans="1:52" s="4" customFormat="1" ht="22.5" x14ac:dyDescent="0.2">
      <c r="A15" s="41" t="s">
        <v>44</v>
      </c>
      <c r="B15" s="42" t="s">
        <v>105</v>
      </c>
      <c r="C15" s="49" t="s">
        <v>58</v>
      </c>
      <c r="D15" s="43" t="s">
        <v>106</v>
      </c>
      <c r="E15" s="21"/>
      <c r="F15" s="26" t="s">
        <v>61</v>
      </c>
      <c r="G15" s="26" t="s">
        <v>50</v>
      </c>
      <c r="H15" s="44" t="s">
        <v>92</v>
      </c>
      <c r="I15" s="45"/>
      <c r="J15" s="46">
        <v>100000</v>
      </c>
      <c r="K15" s="26" t="s">
        <v>107</v>
      </c>
      <c r="L15" s="26" t="s">
        <v>63</v>
      </c>
      <c r="M15" s="47" t="s">
        <v>108</v>
      </c>
      <c r="N15" s="48" t="s">
        <v>108</v>
      </c>
      <c r="O15" s="29" t="s">
        <v>109</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row>
    <row r="16" spans="1:52" s="4" customFormat="1" ht="45" x14ac:dyDescent="0.2">
      <c r="A16" s="41" t="s">
        <v>44</v>
      </c>
      <c r="B16" s="42" t="s">
        <v>110</v>
      </c>
      <c r="C16" s="49" t="s">
        <v>111</v>
      </c>
      <c r="D16" s="43" t="s">
        <v>112</v>
      </c>
      <c r="E16" s="21" t="s">
        <v>99</v>
      </c>
      <c r="F16" s="26" t="s">
        <v>61</v>
      </c>
      <c r="G16" s="26" t="s">
        <v>50</v>
      </c>
      <c r="H16" s="44" t="s">
        <v>92</v>
      </c>
      <c r="I16" s="45">
        <v>327875</v>
      </c>
      <c r="J16" s="46">
        <v>983625</v>
      </c>
      <c r="K16" s="26" t="s">
        <v>113</v>
      </c>
      <c r="L16" s="26" t="s">
        <v>53</v>
      </c>
      <c r="M16" s="47" t="s">
        <v>114</v>
      </c>
      <c r="N16" s="48" t="s">
        <v>115</v>
      </c>
      <c r="O16" s="29" t="s">
        <v>116</v>
      </c>
      <c r="P16" s="3"/>
      <c r="Q16" s="50"/>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row>
    <row r="17" spans="1:52" s="4" customFormat="1" ht="45" x14ac:dyDescent="0.2">
      <c r="A17" s="41" t="s">
        <v>44</v>
      </c>
      <c r="B17" s="42" t="s">
        <v>117</v>
      </c>
      <c r="C17" s="49" t="s">
        <v>111</v>
      </c>
      <c r="D17" s="43" t="s">
        <v>118</v>
      </c>
      <c r="E17" s="21" t="s">
        <v>119</v>
      </c>
      <c r="F17" s="26" t="s">
        <v>61</v>
      </c>
      <c r="G17" s="26" t="s">
        <v>50</v>
      </c>
      <c r="H17" s="44" t="s">
        <v>92</v>
      </c>
      <c r="I17" s="45">
        <v>86559</v>
      </c>
      <c r="J17" s="46">
        <v>86599</v>
      </c>
      <c r="K17" s="26" t="s">
        <v>113</v>
      </c>
      <c r="L17" s="26" t="s">
        <v>53</v>
      </c>
      <c r="M17" s="47" t="s">
        <v>120</v>
      </c>
      <c r="N17" s="48" t="s">
        <v>121</v>
      </c>
      <c r="O17" s="29" t="s">
        <v>122</v>
      </c>
      <c r="P17" s="3"/>
      <c r="Q17" s="50"/>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row>
    <row r="18" spans="1:52" s="4" customFormat="1" ht="45" x14ac:dyDescent="0.2">
      <c r="A18" s="41" t="s">
        <v>44</v>
      </c>
      <c r="B18" s="42" t="s">
        <v>123</v>
      </c>
      <c r="C18" s="43" t="s">
        <v>124</v>
      </c>
      <c r="D18" s="51" t="s">
        <v>125</v>
      </c>
      <c r="E18" s="21" t="s">
        <v>33</v>
      </c>
      <c r="F18" s="26" t="s">
        <v>61</v>
      </c>
      <c r="G18" s="26" t="s">
        <v>126</v>
      </c>
      <c r="H18" s="44" t="s">
        <v>92</v>
      </c>
      <c r="I18" s="45">
        <v>24891</v>
      </c>
      <c r="J18" s="46">
        <v>49226</v>
      </c>
      <c r="K18" s="26" t="s">
        <v>127</v>
      </c>
      <c r="L18" s="26" t="s">
        <v>101</v>
      </c>
      <c r="M18" s="47" t="s">
        <v>128</v>
      </c>
      <c r="N18" s="48" t="s">
        <v>128</v>
      </c>
      <c r="O18" s="29" t="s">
        <v>129</v>
      </c>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row>
    <row r="19" spans="1:52" s="4" customFormat="1" ht="56.25" x14ac:dyDescent="0.2">
      <c r="A19" s="41" t="s">
        <v>44</v>
      </c>
      <c r="B19" s="42" t="s">
        <v>130</v>
      </c>
      <c r="C19" s="49" t="s">
        <v>131</v>
      </c>
      <c r="D19" s="43" t="s">
        <v>132</v>
      </c>
      <c r="E19" s="21" t="s">
        <v>133</v>
      </c>
      <c r="F19" s="26" t="s">
        <v>61</v>
      </c>
      <c r="G19" s="26" t="s">
        <v>50</v>
      </c>
      <c r="H19" s="44" t="s">
        <v>92</v>
      </c>
      <c r="I19" s="45">
        <v>921557</v>
      </c>
      <c r="J19" s="46">
        <v>1487741</v>
      </c>
      <c r="K19" s="26" t="s">
        <v>134</v>
      </c>
      <c r="L19" s="26" t="s">
        <v>135</v>
      </c>
      <c r="M19" s="47" t="s">
        <v>136</v>
      </c>
      <c r="N19" s="48" t="s">
        <v>137</v>
      </c>
      <c r="O19" s="29" t="s">
        <v>138</v>
      </c>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row>
    <row r="20" spans="1:52" s="4" customFormat="1" ht="33.75" x14ac:dyDescent="0.2">
      <c r="A20" s="41" t="s">
        <v>44</v>
      </c>
      <c r="B20" s="42" t="s">
        <v>130</v>
      </c>
      <c r="C20" s="49" t="s">
        <v>131</v>
      </c>
      <c r="D20" s="43" t="s">
        <v>139</v>
      </c>
      <c r="E20" s="21" t="s">
        <v>119</v>
      </c>
      <c r="F20" s="26" t="s">
        <v>61</v>
      </c>
      <c r="G20" s="26" t="s">
        <v>50</v>
      </c>
      <c r="H20" s="44" t="s">
        <v>92</v>
      </c>
      <c r="I20" s="45">
        <v>86559</v>
      </c>
      <c r="J20" s="46">
        <v>86559</v>
      </c>
      <c r="K20" s="26" t="s">
        <v>134</v>
      </c>
      <c r="L20" s="26" t="s">
        <v>135</v>
      </c>
      <c r="M20" s="47" t="s">
        <v>136</v>
      </c>
      <c r="N20" s="48" t="s">
        <v>137</v>
      </c>
      <c r="O20" s="29" t="s">
        <v>140</v>
      </c>
      <c r="P20" s="3"/>
      <c r="Q20" s="50"/>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2" s="4" customFormat="1" ht="33.75" x14ac:dyDescent="0.2">
      <c r="A21" s="41" t="s">
        <v>44</v>
      </c>
      <c r="B21" s="42" t="s">
        <v>141</v>
      </c>
      <c r="C21" s="49" t="s">
        <v>142</v>
      </c>
      <c r="D21" s="43" t="s">
        <v>143</v>
      </c>
      <c r="E21" s="17" t="s">
        <v>99</v>
      </c>
      <c r="F21" s="26" t="s">
        <v>144</v>
      </c>
      <c r="G21" s="26" t="s">
        <v>126</v>
      </c>
      <c r="H21" s="44" t="s">
        <v>145</v>
      </c>
      <c r="I21" s="45">
        <v>19711</v>
      </c>
      <c r="J21" s="46">
        <v>39223</v>
      </c>
      <c r="K21" s="26" t="s">
        <v>146</v>
      </c>
      <c r="L21" s="26" t="s">
        <v>101</v>
      </c>
      <c r="M21" s="47" t="s">
        <v>147</v>
      </c>
      <c r="N21" s="48" t="s">
        <v>128</v>
      </c>
      <c r="O21" s="29" t="s">
        <v>148</v>
      </c>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2" s="4" customFormat="1" ht="45" x14ac:dyDescent="0.2">
      <c r="A22" s="41" t="s">
        <v>44</v>
      </c>
      <c r="B22" s="42" t="s">
        <v>149</v>
      </c>
      <c r="C22" s="49" t="s">
        <v>150</v>
      </c>
      <c r="D22" s="43" t="s">
        <v>151</v>
      </c>
      <c r="E22" s="17" t="s">
        <v>152</v>
      </c>
      <c r="F22" s="26" t="s">
        <v>144</v>
      </c>
      <c r="G22" s="26" t="s">
        <v>126</v>
      </c>
      <c r="H22" s="44" t="s">
        <v>145</v>
      </c>
      <c r="I22" s="45">
        <v>263756</v>
      </c>
      <c r="J22" s="46">
        <v>782791</v>
      </c>
      <c r="K22" s="26" t="s">
        <v>153</v>
      </c>
      <c r="L22" s="26" t="s">
        <v>101</v>
      </c>
      <c r="M22" s="47" t="s">
        <v>154</v>
      </c>
      <c r="N22" s="48" t="s">
        <v>155</v>
      </c>
      <c r="O22" s="29" t="s">
        <v>156</v>
      </c>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row>
    <row r="23" spans="1:52" s="4" customFormat="1" ht="78.75" x14ac:dyDescent="0.2">
      <c r="A23" s="41" t="s">
        <v>44</v>
      </c>
      <c r="B23" s="42" t="s">
        <v>157</v>
      </c>
      <c r="C23" s="43" t="s">
        <v>158</v>
      </c>
      <c r="D23" s="43" t="s">
        <v>159</v>
      </c>
      <c r="E23" s="17" t="s">
        <v>160</v>
      </c>
      <c r="F23" s="26" t="s">
        <v>61</v>
      </c>
      <c r="G23" s="26" t="s">
        <v>126</v>
      </c>
      <c r="H23" s="44" t="s">
        <v>145</v>
      </c>
      <c r="I23" s="45">
        <v>1292576</v>
      </c>
      <c r="J23" s="46">
        <v>2479388</v>
      </c>
      <c r="K23" s="26" t="s">
        <v>161</v>
      </c>
      <c r="L23" s="26" t="s">
        <v>53</v>
      </c>
      <c r="M23" s="27" t="s">
        <v>162</v>
      </c>
      <c r="N23" s="28" t="s">
        <v>163</v>
      </c>
      <c r="O23" s="29" t="s">
        <v>164</v>
      </c>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s="4" customFormat="1" ht="33.75" x14ac:dyDescent="0.2">
      <c r="A24" s="41" t="s">
        <v>44</v>
      </c>
      <c r="B24" s="42" t="s">
        <v>165</v>
      </c>
      <c r="C24" s="43" t="s">
        <v>158</v>
      </c>
      <c r="D24" s="43" t="s">
        <v>166</v>
      </c>
      <c r="E24" s="17" t="s">
        <v>160</v>
      </c>
      <c r="F24" s="26" t="s">
        <v>61</v>
      </c>
      <c r="G24" s="26" t="s">
        <v>126</v>
      </c>
      <c r="H24" s="44" t="s">
        <v>145</v>
      </c>
      <c r="I24" s="45">
        <v>38703</v>
      </c>
      <c r="J24" s="46">
        <v>38703</v>
      </c>
      <c r="K24" s="26" t="s">
        <v>161</v>
      </c>
      <c r="L24" s="26" t="s">
        <v>53</v>
      </c>
      <c r="M24" s="27" t="s">
        <v>167</v>
      </c>
      <c r="N24" s="28" t="s">
        <v>168</v>
      </c>
      <c r="O24" s="29" t="s">
        <v>169</v>
      </c>
      <c r="P24" s="3"/>
      <c r="Q24" s="50"/>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row>
    <row r="25" spans="1:52" s="4" customFormat="1" ht="56.25" x14ac:dyDescent="0.2">
      <c r="A25" s="41" t="s">
        <v>44</v>
      </c>
      <c r="B25" s="42" t="s">
        <v>170</v>
      </c>
      <c r="C25" s="49" t="s">
        <v>171</v>
      </c>
      <c r="D25" s="43" t="s">
        <v>172</v>
      </c>
      <c r="E25" s="21" t="s">
        <v>99</v>
      </c>
      <c r="F25" s="26" t="s">
        <v>61</v>
      </c>
      <c r="G25" s="26" t="s">
        <v>126</v>
      </c>
      <c r="H25" s="44" t="s">
        <v>145</v>
      </c>
      <c r="I25" s="45">
        <v>0</v>
      </c>
      <c r="J25" s="46">
        <v>25858.799999999999</v>
      </c>
      <c r="K25" s="26" t="s">
        <v>173</v>
      </c>
      <c r="L25" s="26" t="s">
        <v>174</v>
      </c>
      <c r="M25" s="47" t="s">
        <v>175</v>
      </c>
      <c r="N25" s="48" t="s">
        <v>176</v>
      </c>
      <c r="O25" s="29" t="s">
        <v>177</v>
      </c>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row>
    <row r="26" spans="1:52" s="4" customFormat="1" ht="67.5" x14ac:dyDescent="0.2">
      <c r="A26" s="41" t="s">
        <v>44</v>
      </c>
      <c r="B26" s="42" t="s">
        <v>178</v>
      </c>
      <c r="C26" s="49" t="s">
        <v>179</v>
      </c>
      <c r="D26" s="43" t="s">
        <v>180</v>
      </c>
      <c r="E26" s="21" t="s">
        <v>181</v>
      </c>
      <c r="F26" s="26" t="s">
        <v>61</v>
      </c>
      <c r="G26" s="26" t="s">
        <v>126</v>
      </c>
      <c r="H26" s="44" t="s">
        <v>145</v>
      </c>
      <c r="I26" s="45">
        <v>0</v>
      </c>
      <c r="J26" s="46">
        <v>17100</v>
      </c>
      <c r="K26" s="26" t="s">
        <v>182</v>
      </c>
      <c r="L26" s="26" t="s">
        <v>101</v>
      </c>
      <c r="M26" s="47" t="s">
        <v>183</v>
      </c>
      <c r="N26" s="48" t="s">
        <v>176</v>
      </c>
      <c r="O26" s="29" t="s">
        <v>184</v>
      </c>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row>
    <row r="27" spans="1:52" s="4" customFormat="1" ht="45" x14ac:dyDescent="0.2">
      <c r="A27" s="41" t="s">
        <v>44</v>
      </c>
      <c r="B27" s="42" t="s">
        <v>185</v>
      </c>
      <c r="C27" s="49" t="s">
        <v>186</v>
      </c>
      <c r="D27" s="43" t="s">
        <v>187</v>
      </c>
      <c r="E27" s="21" t="s">
        <v>181</v>
      </c>
      <c r="F27" s="26" t="s">
        <v>61</v>
      </c>
      <c r="G27" s="26" t="s">
        <v>126</v>
      </c>
      <c r="H27" s="44" t="s">
        <v>145</v>
      </c>
      <c r="I27" s="45">
        <v>3902</v>
      </c>
      <c r="J27" s="46">
        <v>11234</v>
      </c>
      <c r="K27" s="26" t="s">
        <v>188</v>
      </c>
      <c r="L27" s="26" t="s">
        <v>101</v>
      </c>
      <c r="M27" s="52" t="s">
        <v>189</v>
      </c>
      <c r="N27" s="48" t="s">
        <v>190</v>
      </c>
      <c r="O27" s="29" t="s">
        <v>191</v>
      </c>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row>
    <row r="28" spans="1:52" s="4" customFormat="1" ht="67.5" x14ac:dyDescent="0.2">
      <c r="A28" s="41" t="s">
        <v>44</v>
      </c>
      <c r="B28" s="42" t="s">
        <v>192</v>
      </c>
      <c r="C28" s="49" t="s">
        <v>193</v>
      </c>
      <c r="D28" s="43" t="s">
        <v>194</v>
      </c>
      <c r="E28" s="21" t="s">
        <v>99</v>
      </c>
      <c r="F28" s="26" t="s">
        <v>61</v>
      </c>
      <c r="G28" s="26" t="s">
        <v>126</v>
      </c>
      <c r="H28" s="44" t="s">
        <v>145</v>
      </c>
      <c r="I28" s="45">
        <v>343750</v>
      </c>
      <c r="J28" s="46">
        <v>1187634</v>
      </c>
      <c r="K28" s="26" t="s">
        <v>195</v>
      </c>
      <c r="L28" s="26" t="s">
        <v>53</v>
      </c>
      <c r="M28" s="47" t="s">
        <v>189</v>
      </c>
      <c r="N28" s="48" t="s">
        <v>190</v>
      </c>
      <c r="O28" s="29" t="s">
        <v>196</v>
      </c>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row>
    <row r="29" spans="1:52" s="4" customFormat="1" ht="33.75" x14ac:dyDescent="0.2">
      <c r="A29" s="41" t="s">
        <v>44</v>
      </c>
      <c r="B29" s="42" t="s">
        <v>197</v>
      </c>
      <c r="C29" s="49" t="s">
        <v>58</v>
      </c>
      <c r="D29" s="43" t="s">
        <v>58</v>
      </c>
      <c r="E29" s="21" t="s">
        <v>99</v>
      </c>
      <c r="F29" s="26" t="s">
        <v>61</v>
      </c>
      <c r="G29" s="26" t="s">
        <v>126</v>
      </c>
      <c r="H29" s="44" t="s">
        <v>145</v>
      </c>
      <c r="I29" s="45">
        <v>37000</v>
      </c>
      <c r="J29" s="46">
        <v>57000</v>
      </c>
      <c r="K29" s="26" t="s">
        <v>198</v>
      </c>
      <c r="L29" s="26" t="s">
        <v>199</v>
      </c>
      <c r="M29" s="47" t="s">
        <v>189</v>
      </c>
      <c r="N29" s="48" t="s">
        <v>200</v>
      </c>
      <c r="O29" s="29" t="s">
        <v>201</v>
      </c>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row>
    <row r="30" spans="1:52" s="4" customFormat="1" ht="45" x14ac:dyDescent="0.2">
      <c r="A30" s="41" t="s">
        <v>44</v>
      </c>
      <c r="B30" s="42" t="s">
        <v>202</v>
      </c>
      <c r="C30" s="43" t="s">
        <v>124</v>
      </c>
      <c r="D30" s="21" t="s">
        <v>203</v>
      </c>
      <c r="E30" s="21" t="s">
        <v>181</v>
      </c>
      <c r="F30" s="26" t="s">
        <v>61</v>
      </c>
      <c r="G30" s="26" t="s">
        <v>126</v>
      </c>
      <c r="H30" s="44" t="s">
        <v>145</v>
      </c>
      <c r="I30" s="45">
        <v>13959</v>
      </c>
      <c r="J30" s="46">
        <v>72738</v>
      </c>
      <c r="K30" s="26" t="s">
        <v>127</v>
      </c>
      <c r="L30" s="26" t="s">
        <v>101</v>
      </c>
      <c r="M30" s="47" t="s">
        <v>204</v>
      </c>
      <c r="N30" s="48" t="s">
        <v>205</v>
      </c>
      <c r="O30" s="29" t="s">
        <v>129</v>
      </c>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row>
    <row r="31" spans="1:52" s="4" customFormat="1" ht="45" x14ac:dyDescent="0.2">
      <c r="A31" s="41" t="s">
        <v>44</v>
      </c>
      <c r="B31" s="42" t="s">
        <v>206</v>
      </c>
      <c r="C31" s="43" t="s">
        <v>207</v>
      </c>
      <c r="D31" s="51" t="s">
        <v>208</v>
      </c>
      <c r="E31" s="21" t="s">
        <v>99</v>
      </c>
      <c r="F31" s="26" t="s">
        <v>61</v>
      </c>
      <c r="G31" s="26" t="s">
        <v>126</v>
      </c>
      <c r="H31" s="44" t="s">
        <v>145</v>
      </c>
      <c r="I31" s="45">
        <v>57201</v>
      </c>
      <c r="J31" s="46">
        <v>313472.5</v>
      </c>
      <c r="K31" s="26" t="s">
        <v>209</v>
      </c>
      <c r="L31" s="26" t="s">
        <v>101</v>
      </c>
      <c r="M31" s="47" t="s">
        <v>210</v>
      </c>
      <c r="N31" s="48" t="s">
        <v>211</v>
      </c>
      <c r="O31" s="29" t="s">
        <v>212</v>
      </c>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row>
    <row r="32" spans="1:52" s="4" customFormat="1" ht="22.5" x14ac:dyDescent="0.2">
      <c r="A32" s="41" t="s">
        <v>44</v>
      </c>
      <c r="B32" s="42" t="s">
        <v>213</v>
      </c>
      <c r="C32" s="43" t="s">
        <v>214</v>
      </c>
      <c r="D32" s="43" t="s">
        <v>215</v>
      </c>
      <c r="E32" s="21" t="s">
        <v>152</v>
      </c>
      <c r="F32" s="26" t="s">
        <v>49</v>
      </c>
      <c r="G32" s="26" t="s">
        <v>126</v>
      </c>
      <c r="H32" s="44" t="s">
        <v>145</v>
      </c>
      <c r="I32" s="45">
        <v>0</v>
      </c>
      <c r="J32" s="46">
        <f>244256+260279+2489+265774+270768+284600</f>
        <v>1328166</v>
      </c>
      <c r="K32" s="26" t="s">
        <v>216</v>
      </c>
      <c r="L32" s="26" t="s">
        <v>53</v>
      </c>
      <c r="M32" s="27" t="s">
        <v>217</v>
      </c>
      <c r="N32" s="28" t="s">
        <v>218</v>
      </c>
      <c r="O32" s="29" t="s">
        <v>219</v>
      </c>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1:52" s="53" customFormat="1" ht="45" x14ac:dyDescent="0.2">
      <c r="A33" s="41" t="s">
        <v>44</v>
      </c>
      <c r="B33" s="42" t="s">
        <v>220</v>
      </c>
      <c r="C33" s="43" t="s">
        <v>221</v>
      </c>
      <c r="D33" s="43" t="s">
        <v>222</v>
      </c>
      <c r="E33" s="21" t="s">
        <v>99</v>
      </c>
      <c r="F33" s="26" t="s">
        <v>61</v>
      </c>
      <c r="G33" s="26" t="s">
        <v>126</v>
      </c>
      <c r="H33" s="44" t="s">
        <v>145</v>
      </c>
      <c r="I33" s="45">
        <v>0</v>
      </c>
      <c r="J33" s="46">
        <v>50016</v>
      </c>
      <c r="K33" s="26" t="s">
        <v>223</v>
      </c>
      <c r="L33" s="26" t="s">
        <v>101</v>
      </c>
      <c r="M33" s="27" t="s">
        <v>224</v>
      </c>
      <c r="N33" s="28" t="s">
        <v>225</v>
      </c>
      <c r="O33" s="29" t="s">
        <v>226</v>
      </c>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row>
    <row r="34" spans="1:52" s="4" customFormat="1" ht="33.75" x14ac:dyDescent="0.2">
      <c r="A34" s="41" t="s">
        <v>44</v>
      </c>
      <c r="B34" s="42" t="s">
        <v>227</v>
      </c>
      <c r="C34" s="43" t="s">
        <v>228</v>
      </c>
      <c r="D34" s="43" t="s">
        <v>229</v>
      </c>
      <c r="E34" s="21" t="s">
        <v>160</v>
      </c>
      <c r="F34" s="26" t="s">
        <v>49</v>
      </c>
      <c r="G34" s="26" t="s">
        <v>126</v>
      </c>
      <c r="H34" s="44" t="s">
        <v>145</v>
      </c>
      <c r="I34" s="45">
        <v>302761</v>
      </c>
      <c r="J34" s="46">
        <v>302761</v>
      </c>
      <c r="K34" s="26" t="s">
        <v>230</v>
      </c>
      <c r="L34" s="26" t="s">
        <v>53</v>
      </c>
      <c r="M34" s="54" t="s">
        <v>231</v>
      </c>
      <c r="N34" s="28" t="s">
        <v>232</v>
      </c>
      <c r="O34" s="29" t="s">
        <v>233</v>
      </c>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4" customFormat="1" ht="90" x14ac:dyDescent="0.2">
      <c r="A35" s="41" t="s">
        <v>44</v>
      </c>
      <c r="B35" s="42" t="s">
        <v>234</v>
      </c>
      <c r="C35" s="43" t="s">
        <v>235</v>
      </c>
      <c r="D35" s="43" t="s">
        <v>236</v>
      </c>
      <c r="E35" s="17" t="s">
        <v>99</v>
      </c>
      <c r="F35" s="26" t="s">
        <v>22</v>
      </c>
      <c r="G35" s="26" t="s">
        <v>22</v>
      </c>
      <c r="H35" s="44" t="s">
        <v>237</v>
      </c>
      <c r="I35" s="45">
        <v>302034</v>
      </c>
      <c r="J35" s="46">
        <v>1266816</v>
      </c>
      <c r="K35" s="26" t="s">
        <v>238</v>
      </c>
      <c r="L35" s="26" t="s">
        <v>53</v>
      </c>
      <c r="M35" s="27" t="s">
        <v>239</v>
      </c>
      <c r="N35" s="28" t="s">
        <v>240</v>
      </c>
      <c r="O35" s="29" t="s">
        <v>241</v>
      </c>
      <c r="P35" s="3"/>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row>
    <row r="36" spans="1:52" s="4" customFormat="1" ht="33.75" x14ac:dyDescent="0.2">
      <c r="A36" s="41" t="s">
        <v>44</v>
      </c>
      <c r="B36" s="42" t="s">
        <v>242</v>
      </c>
      <c r="C36" s="43" t="s">
        <v>243</v>
      </c>
      <c r="D36" s="43" t="s">
        <v>244</v>
      </c>
      <c r="E36" s="17" t="s">
        <v>33</v>
      </c>
      <c r="F36" s="26" t="s">
        <v>61</v>
      </c>
      <c r="G36" s="26" t="s">
        <v>61</v>
      </c>
      <c r="H36" s="44" t="s">
        <v>245</v>
      </c>
      <c r="I36" s="45">
        <v>7500</v>
      </c>
      <c r="J36" s="46">
        <v>7500</v>
      </c>
      <c r="K36" s="26" t="s">
        <v>246</v>
      </c>
      <c r="L36" s="26" t="s">
        <v>199</v>
      </c>
      <c r="M36" s="27" t="s">
        <v>247</v>
      </c>
      <c r="N36" s="28" t="s">
        <v>247</v>
      </c>
      <c r="O36" s="29" t="s">
        <v>248</v>
      </c>
      <c r="P36" s="3"/>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row>
    <row r="37" spans="1:52" s="4" customFormat="1" ht="33.75" x14ac:dyDescent="0.2">
      <c r="A37" s="41" t="s">
        <v>44</v>
      </c>
      <c r="B37" s="42" t="s">
        <v>249</v>
      </c>
      <c r="C37" s="43" t="s">
        <v>250</v>
      </c>
      <c r="D37" s="43" t="s">
        <v>250</v>
      </c>
      <c r="E37" s="17" t="s">
        <v>33</v>
      </c>
      <c r="F37" s="26" t="s">
        <v>61</v>
      </c>
      <c r="G37" s="26" t="s">
        <v>61</v>
      </c>
      <c r="H37" s="44" t="s">
        <v>251</v>
      </c>
      <c r="I37" s="45">
        <v>5000</v>
      </c>
      <c r="J37" s="46">
        <v>5000</v>
      </c>
      <c r="K37" s="26" t="s">
        <v>252</v>
      </c>
      <c r="L37" s="26" t="s">
        <v>253</v>
      </c>
      <c r="M37" s="27" t="s">
        <v>77</v>
      </c>
      <c r="N37" s="28" t="s">
        <v>77</v>
      </c>
      <c r="O37" s="29" t="s">
        <v>254</v>
      </c>
      <c r="P37" s="3"/>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row>
    <row r="38" spans="1:52" s="4" customFormat="1" ht="45" x14ac:dyDescent="0.2">
      <c r="A38" s="41" t="s">
        <v>44</v>
      </c>
      <c r="B38" s="42" t="s">
        <v>255</v>
      </c>
      <c r="C38" s="4" t="s">
        <v>256</v>
      </c>
      <c r="D38" s="43" t="s">
        <v>257</v>
      </c>
      <c r="E38" s="17" t="s">
        <v>33</v>
      </c>
      <c r="F38" s="26" t="s">
        <v>61</v>
      </c>
      <c r="G38" s="26" t="s">
        <v>61</v>
      </c>
      <c r="H38" s="44" t="s">
        <v>251</v>
      </c>
      <c r="I38" s="45">
        <v>20000</v>
      </c>
      <c r="J38" s="46">
        <v>20000</v>
      </c>
      <c r="K38" s="26" t="s">
        <v>258</v>
      </c>
      <c r="L38" s="26" t="s">
        <v>259</v>
      </c>
      <c r="M38" s="27" t="s">
        <v>260</v>
      </c>
      <c r="N38" s="28" t="s">
        <v>261</v>
      </c>
      <c r="O38" s="29" t="s">
        <v>262</v>
      </c>
      <c r="P38" s="3"/>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row>
    <row r="39" spans="1:52" s="53" customFormat="1" ht="45" x14ac:dyDescent="0.2">
      <c r="A39" s="41" t="s">
        <v>44</v>
      </c>
      <c r="B39" s="42" t="s">
        <v>263</v>
      </c>
      <c r="C39" s="43" t="s">
        <v>264</v>
      </c>
      <c r="D39" s="43" t="s">
        <v>265</v>
      </c>
      <c r="E39" s="17" t="s">
        <v>99</v>
      </c>
      <c r="F39" s="26" t="s">
        <v>22</v>
      </c>
      <c r="G39" s="26" t="s">
        <v>22</v>
      </c>
      <c r="H39" s="44" t="s">
        <v>36</v>
      </c>
      <c r="I39" s="45">
        <v>0</v>
      </c>
      <c r="J39" s="46">
        <f>330000</f>
        <v>330000</v>
      </c>
      <c r="K39" s="26" t="s">
        <v>266</v>
      </c>
      <c r="L39" s="26" t="s">
        <v>259</v>
      </c>
      <c r="M39" s="27" t="s">
        <v>267</v>
      </c>
      <c r="N39" s="28" t="s">
        <v>268</v>
      </c>
      <c r="O39" s="29" t="s">
        <v>269</v>
      </c>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row>
    <row r="40" spans="1:52" s="53" customFormat="1" ht="45" x14ac:dyDescent="0.2">
      <c r="A40" s="41" t="s">
        <v>44</v>
      </c>
      <c r="B40" s="42" t="s">
        <v>270</v>
      </c>
      <c r="C40" s="43" t="s">
        <v>271</v>
      </c>
      <c r="D40" s="43" t="s">
        <v>272</v>
      </c>
      <c r="E40" s="17" t="s">
        <v>21</v>
      </c>
      <c r="F40" s="26" t="s">
        <v>22</v>
      </c>
      <c r="G40" s="26" t="s">
        <v>22</v>
      </c>
      <c r="H40" s="44" t="s">
        <v>36</v>
      </c>
      <c r="I40" s="45">
        <v>330000</v>
      </c>
      <c r="J40" s="46">
        <v>330000</v>
      </c>
      <c r="K40" s="26" t="s">
        <v>273</v>
      </c>
      <c r="L40" s="26" t="s">
        <v>259</v>
      </c>
      <c r="M40" s="27" t="s">
        <v>274</v>
      </c>
      <c r="N40" s="56" t="s">
        <v>274</v>
      </c>
      <c r="O40" s="29" t="s">
        <v>269</v>
      </c>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row>
    <row r="41" spans="1:52" s="53" customFormat="1" ht="33.75" x14ac:dyDescent="0.2">
      <c r="A41" s="41" t="s">
        <v>44</v>
      </c>
      <c r="B41" s="42" t="s">
        <v>275</v>
      </c>
      <c r="C41" s="43" t="s">
        <v>276</v>
      </c>
      <c r="D41" s="43" t="s">
        <v>276</v>
      </c>
      <c r="E41" s="17" t="s">
        <v>21</v>
      </c>
      <c r="F41" s="26" t="s">
        <v>22</v>
      </c>
      <c r="G41" s="26" t="s">
        <v>22</v>
      </c>
      <c r="H41" s="44" t="s">
        <v>36</v>
      </c>
      <c r="I41" s="45">
        <v>59500</v>
      </c>
      <c r="J41" s="46">
        <v>59500</v>
      </c>
      <c r="K41" s="26" t="s">
        <v>277</v>
      </c>
      <c r="L41" s="26" t="s">
        <v>199</v>
      </c>
      <c r="M41" s="27" t="s">
        <v>274</v>
      </c>
      <c r="N41" s="56" t="s">
        <v>274</v>
      </c>
      <c r="O41" s="29" t="s">
        <v>278</v>
      </c>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row>
    <row r="42" spans="1:52" s="53" customFormat="1" ht="13.5" thickBot="1" x14ac:dyDescent="0.25">
      <c r="A42" s="33" t="s">
        <v>44</v>
      </c>
      <c r="B42" s="33"/>
      <c r="C42" s="57"/>
      <c r="D42" s="57"/>
      <c r="E42" s="31"/>
      <c r="F42" s="58" t="s">
        <v>42</v>
      </c>
      <c r="G42" s="58"/>
      <c r="H42" s="59"/>
      <c r="I42" s="60">
        <f>SUM(I8:I41)</f>
        <v>5056191</v>
      </c>
      <c r="J42" s="60">
        <f>SUM(J8:J41)</f>
        <v>13103177.949999999</v>
      </c>
      <c r="K42" s="58"/>
      <c r="L42" s="58"/>
      <c r="M42" s="61"/>
      <c r="N42" s="61"/>
      <c r="O42" s="31"/>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row>
    <row r="43" spans="1:52" s="53" customFormat="1" ht="13.5" thickBot="1" x14ac:dyDescent="0.25">
      <c r="A43" s="14" t="s">
        <v>279</v>
      </c>
      <c r="B43" s="14"/>
      <c r="C43" s="14"/>
      <c r="D43" s="14"/>
      <c r="E43" s="14"/>
      <c r="F43" s="14"/>
      <c r="G43" s="14"/>
      <c r="H43" s="14"/>
      <c r="I43" s="14"/>
      <c r="J43" s="14"/>
      <c r="K43" s="14"/>
      <c r="L43" s="14"/>
      <c r="M43" s="14"/>
      <c r="N43" s="14"/>
      <c r="O43" s="14"/>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row>
    <row r="44" spans="1:52" s="53" customFormat="1" ht="23.25" thickTop="1" x14ac:dyDescent="0.2">
      <c r="A44" s="62" t="s">
        <v>280</v>
      </c>
      <c r="B44" s="62">
        <v>1612</v>
      </c>
      <c r="C44" s="63" t="s">
        <v>58</v>
      </c>
      <c r="D44" s="63" t="s">
        <v>281</v>
      </c>
      <c r="E44" s="62" t="s">
        <v>33</v>
      </c>
      <c r="F44" s="64" t="s">
        <v>61</v>
      </c>
      <c r="G44" s="64" t="s">
        <v>280</v>
      </c>
      <c r="H44" s="62" t="s">
        <v>282</v>
      </c>
      <c r="I44" s="65"/>
      <c r="J44" s="66">
        <v>30000</v>
      </c>
      <c r="K44" s="64" t="s">
        <v>252</v>
      </c>
      <c r="L44" s="64" t="s">
        <v>253</v>
      </c>
      <c r="M44" s="67" t="s">
        <v>28</v>
      </c>
      <c r="N44" s="64" t="s">
        <v>28</v>
      </c>
      <c r="O44" s="68" t="s">
        <v>283</v>
      </c>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row>
    <row r="45" spans="1:52" s="53" customFormat="1" ht="15.75" thickBot="1" x14ac:dyDescent="0.25">
      <c r="A45" s="33" t="s">
        <v>280</v>
      </c>
      <c r="B45" s="33"/>
      <c r="C45" s="57"/>
      <c r="D45" s="57"/>
      <c r="E45" s="69"/>
      <c r="F45" s="16" t="s">
        <v>42</v>
      </c>
      <c r="G45" s="16"/>
      <c r="H45" s="35"/>
      <c r="I45" s="70">
        <f>SUM(I44:I44)</f>
        <v>0</v>
      </c>
      <c r="J45" s="36">
        <f>SUM(J44)</f>
        <v>30000</v>
      </c>
      <c r="K45" s="16"/>
      <c r="L45" s="34"/>
      <c r="M45" s="16"/>
      <c r="N45" s="16"/>
      <c r="O45" s="69"/>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row>
    <row r="46" spans="1:52" s="53" customFormat="1" ht="13.5" thickBot="1" x14ac:dyDescent="0.25">
      <c r="A46" s="14" t="s">
        <v>284</v>
      </c>
      <c r="B46" s="14"/>
      <c r="C46" s="14"/>
      <c r="D46" s="14"/>
      <c r="E46" s="14"/>
      <c r="F46" s="14"/>
      <c r="G46" s="14"/>
      <c r="H46" s="14"/>
      <c r="I46" s="14"/>
      <c r="J46" s="14"/>
      <c r="K46" s="14"/>
      <c r="L46" s="14"/>
      <c r="M46" s="14"/>
      <c r="N46" s="14"/>
      <c r="O46" s="14"/>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row>
    <row r="47" spans="1:52" s="53" customFormat="1" ht="23.25" thickTop="1" x14ac:dyDescent="0.2">
      <c r="A47" s="17" t="s">
        <v>285</v>
      </c>
      <c r="B47" s="18" t="s">
        <v>286</v>
      </c>
      <c r="C47" s="19" t="s">
        <v>58</v>
      </c>
      <c r="D47" s="19" t="s">
        <v>287</v>
      </c>
      <c r="E47" s="17" t="s">
        <v>288</v>
      </c>
      <c r="F47" s="26" t="s">
        <v>61</v>
      </c>
      <c r="G47" s="22" t="s">
        <v>289</v>
      </c>
      <c r="H47" s="23" t="s">
        <v>290</v>
      </c>
      <c r="I47" s="24">
        <v>0</v>
      </c>
      <c r="J47" s="25">
        <v>100000</v>
      </c>
      <c r="K47" s="22" t="s">
        <v>62</v>
      </c>
      <c r="L47" s="22" t="s">
        <v>253</v>
      </c>
      <c r="M47" s="71" t="s">
        <v>224</v>
      </c>
      <c r="N47" s="72" t="s">
        <v>291</v>
      </c>
      <c r="O47" s="73" t="s">
        <v>292</v>
      </c>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row>
    <row r="48" spans="1:52" s="4" customFormat="1" ht="33.75" x14ac:dyDescent="0.2">
      <c r="A48" s="17" t="s">
        <v>285</v>
      </c>
      <c r="B48" s="18" t="s">
        <v>293</v>
      </c>
      <c r="C48" s="19" t="s">
        <v>294</v>
      </c>
      <c r="D48" s="19" t="s">
        <v>295</v>
      </c>
      <c r="E48" s="17" t="s">
        <v>296</v>
      </c>
      <c r="F48" s="26" t="s">
        <v>61</v>
      </c>
      <c r="G48" s="22" t="s">
        <v>297</v>
      </c>
      <c r="H48" s="23" t="s">
        <v>290</v>
      </c>
      <c r="I48" s="24">
        <v>416208</v>
      </c>
      <c r="J48" s="25">
        <v>805757</v>
      </c>
      <c r="K48" s="22" t="s">
        <v>298</v>
      </c>
      <c r="L48" s="22" t="s">
        <v>298</v>
      </c>
      <c r="M48" s="71" t="s">
        <v>299</v>
      </c>
      <c r="N48" s="72" t="s">
        <v>225</v>
      </c>
      <c r="O48" s="73" t="s">
        <v>300</v>
      </c>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row>
    <row r="49" spans="1:52" s="4" customFormat="1" ht="45" x14ac:dyDescent="0.2">
      <c r="A49" s="17" t="s">
        <v>285</v>
      </c>
      <c r="B49" s="18" t="s">
        <v>301</v>
      </c>
      <c r="C49" s="19" t="s">
        <v>302</v>
      </c>
      <c r="D49" s="19" t="s">
        <v>302</v>
      </c>
      <c r="E49" s="17" t="s">
        <v>33</v>
      </c>
      <c r="F49" s="26" t="s">
        <v>61</v>
      </c>
      <c r="G49" s="22" t="s">
        <v>297</v>
      </c>
      <c r="H49" s="23" t="s">
        <v>290</v>
      </c>
      <c r="I49" s="24">
        <v>10000</v>
      </c>
      <c r="J49" s="25">
        <v>10000</v>
      </c>
      <c r="K49" s="22" t="s">
        <v>303</v>
      </c>
      <c r="L49" s="22" t="s">
        <v>253</v>
      </c>
      <c r="M49" s="71" t="s">
        <v>304</v>
      </c>
      <c r="N49" s="72" t="s">
        <v>77</v>
      </c>
      <c r="O49" s="73" t="s">
        <v>305</v>
      </c>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1:52" s="4" customFormat="1" ht="56.25" x14ac:dyDescent="0.2">
      <c r="A50" s="17" t="s">
        <v>285</v>
      </c>
      <c r="B50" s="18" t="s">
        <v>306</v>
      </c>
      <c r="C50" s="19" t="s">
        <v>307</v>
      </c>
      <c r="D50" s="19" t="s">
        <v>308</v>
      </c>
      <c r="E50" s="21" t="s">
        <v>288</v>
      </c>
      <c r="F50" s="26" t="s">
        <v>61</v>
      </c>
      <c r="G50" s="22" t="s">
        <v>297</v>
      </c>
      <c r="H50" s="23" t="s">
        <v>309</v>
      </c>
      <c r="I50" s="24">
        <v>0</v>
      </c>
      <c r="J50" s="25">
        <v>1858027</v>
      </c>
      <c r="K50" s="22" t="s">
        <v>310</v>
      </c>
      <c r="L50" s="22" t="s">
        <v>53</v>
      </c>
      <c r="M50" s="71" t="s">
        <v>311</v>
      </c>
      <c r="N50" s="72" t="s">
        <v>312</v>
      </c>
      <c r="O50" s="73" t="s">
        <v>313</v>
      </c>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row>
    <row r="51" spans="1:52" s="4" customFormat="1" ht="22.5" x14ac:dyDescent="0.2">
      <c r="A51" s="17" t="s">
        <v>285</v>
      </c>
      <c r="B51" s="18" t="s">
        <v>314</v>
      </c>
      <c r="C51" s="19" t="s">
        <v>315</v>
      </c>
      <c r="D51" s="19" t="s">
        <v>316</v>
      </c>
      <c r="E51" s="17" t="s">
        <v>33</v>
      </c>
      <c r="F51" s="26" t="s">
        <v>61</v>
      </c>
      <c r="G51" s="22" t="s">
        <v>297</v>
      </c>
      <c r="H51" s="23" t="s">
        <v>317</v>
      </c>
      <c r="I51" s="24">
        <v>44575</v>
      </c>
      <c r="J51" s="25">
        <v>44575</v>
      </c>
      <c r="K51" s="22" t="s">
        <v>318</v>
      </c>
      <c r="L51" s="22" t="s">
        <v>53</v>
      </c>
      <c r="M51" s="71" t="s">
        <v>319</v>
      </c>
      <c r="N51" s="72" t="s">
        <v>320</v>
      </c>
      <c r="O51" s="73" t="s">
        <v>321</v>
      </c>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1:52" s="53" customFormat="1" ht="45" x14ac:dyDescent="0.2">
      <c r="A52" s="74" t="s">
        <v>285</v>
      </c>
      <c r="B52" s="42" t="s">
        <v>322</v>
      </c>
      <c r="C52" s="43" t="s">
        <v>323</v>
      </c>
      <c r="D52" s="43" t="s">
        <v>324</v>
      </c>
      <c r="E52" s="21" t="s">
        <v>181</v>
      </c>
      <c r="F52" s="26" t="s">
        <v>61</v>
      </c>
      <c r="G52" s="26" t="s">
        <v>297</v>
      </c>
      <c r="H52" s="23" t="s">
        <v>325</v>
      </c>
      <c r="I52" s="24">
        <v>450029</v>
      </c>
      <c r="J52" s="25">
        <v>2293607</v>
      </c>
      <c r="K52" s="22" t="s">
        <v>326</v>
      </c>
      <c r="L52" s="22" t="s">
        <v>53</v>
      </c>
      <c r="M52" s="75" t="s">
        <v>327</v>
      </c>
      <c r="N52" s="76" t="s">
        <v>327</v>
      </c>
      <c r="O52" s="77" t="s">
        <v>328</v>
      </c>
      <c r="P52" s="3"/>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row>
    <row r="53" spans="1:52" s="4" customFormat="1" ht="33.75" x14ac:dyDescent="0.2">
      <c r="A53" s="17" t="s">
        <v>285</v>
      </c>
      <c r="B53" s="42" t="s">
        <v>329</v>
      </c>
      <c r="C53" s="43" t="s">
        <v>330</v>
      </c>
      <c r="D53" s="43" t="s">
        <v>331</v>
      </c>
      <c r="E53" s="21" t="s">
        <v>181</v>
      </c>
      <c r="F53" s="26" t="s">
        <v>61</v>
      </c>
      <c r="G53" s="26" t="s">
        <v>297</v>
      </c>
      <c r="H53" s="23" t="s">
        <v>325</v>
      </c>
      <c r="I53" s="24">
        <v>0</v>
      </c>
      <c r="J53" s="25">
        <v>1875000</v>
      </c>
      <c r="K53" s="22" t="s">
        <v>332</v>
      </c>
      <c r="L53" s="22" t="s">
        <v>53</v>
      </c>
      <c r="M53" s="75" t="s">
        <v>333</v>
      </c>
      <c r="N53" s="76" t="s">
        <v>334</v>
      </c>
      <c r="O53" s="78" t="s">
        <v>335</v>
      </c>
      <c r="P53" s="3"/>
      <c r="Q53" s="50"/>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row>
    <row r="54" spans="1:52" s="4" customFormat="1" ht="33.75" x14ac:dyDescent="0.2">
      <c r="A54" s="17" t="s">
        <v>285</v>
      </c>
      <c r="B54" s="18" t="s">
        <v>336</v>
      </c>
      <c r="C54" s="19" t="s">
        <v>337</v>
      </c>
      <c r="D54" s="19" t="s">
        <v>338</v>
      </c>
      <c r="E54" s="21" t="s">
        <v>99</v>
      </c>
      <c r="F54" s="26" t="s">
        <v>61</v>
      </c>
      <c r="G54" s="22" t="s">
        <v>297</v>
      </c>
      <c r="H54" s="23" t="s">
        <v>339</v>
      </c>
      <c r="I54" s="24">
        <v>3384</v>
      </c>
      <c r="J54" s="25">
        <v>10158</v>
      </c>
      <c r="K54" s="22" t="s">
        <v>340</v>
      </c>
      <c r="L54" s="22" t="s">
        <v>341</v>
      </c>
      <c r="M54" s="71" t="s">
        <v>342</v>
      </c>
      <c r="N54" s="72" t="s">
        <v>190</v>
      </c>
      <c r="O54" s="77" t="s">
        <v>343</v>
      </c>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1:52" s="4" customFormat="1" ht="33.75" x14ac:dyDescent="0.2">
      <c r="A55" s="17" t="s">
        <v>285</v>
      </c>
      <c r="B55" s="42" t="s">
        <v>344</v>
      </c>
      <c r="C55" s="43" t="s">
        <v>345</v>
      </c>
      <c r="D55" s="43" t="s">
        <v>346</v>
      </c>
      <c r="E55" s="21" t="s">
        <v>347</v>
      </c>
      <c r="F55" s="26" t="s">
        <v>61</v>
      </c>
      <c r="G55" s="26" t="s">
        <v>297</v>
      </c>
      <c r="H55" s="79" t="s">
        <v>348</v>
      </c>
      <c r="I55" s="24">
        <v>215292</v>
      </c>
      <c r="J55" s="25">
        <v>3432947</v>
      </c>
      <c r="K55" s="22" t="s">
        <v>349</v>
      </c>
      <c r="L55" s="22" t="s">
        <v>53</v>
      </c>
      <c r="M55" s="75" t="s">
        <v>350</v>
      </c>
      <c r="N55" s="76" t="s">
        <v>351</v>
      </c>
      <c r="O55" s="78" t="s">
        <v>352</v>
      </c>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81" customFormat="1" ht="45" x14ac:dyDescent="0.2">
      <c r="A56" s="21" t="s">
        <v>285</v>
      </c>
      <c r="B56" s="42" t="s">
        <v>353</v>
      </c>
      <c r="C56" s="43" t="s">
        <v>354</v>
      </c>
      <c r="D56" s="19" t="s">
        <v>355</v>
      </c>
      <c r="E56" s="21" t="s">
        <v>152</v>
      </c>
      <c r="F56" s="26" t="s">
        <v>61</v>
      </c>
      <c r="G56" s="26" t="s">
        <v>297</v>
      </c>
      <c r="H56" s="80" t="s">
        <v>356</v>
      </c>
      <c r="I56" s="24">
        <v>362188</v>
      </c>
      <c r="J56" s="46">
        <v>1086564</v>
      </c>
      <c r="K56" s="26" t="s">
        <v>357</v>
      </c>
      <c r="L56" s="26" t="s">
        <v>53</v>
      </c>
      <c r="M56" s="27" t="s">
        <v>358</v>
      </c>
      <c r="N56" s="28" t="s">
        <v>359</v>
      </c>
      <c r="O56" s="29" t="s">
        <v>360</v>
      </c>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1:52" s="4" customFormat="1" ht="33.75" x14ac:dyDescent="0.2">
      <c r="A57" s="21" t="s">
        <v>285</v>
      </c>
      <c r="B57" s="18" t="s">
        <v>361</v>
      </c>
      <c r="C57" s="43" t="s">
        <v>362</v>
      </c>
      <c r="D57" s="19" t="s">
        <v>363</v>
      </c>
      <c r="E57" s="21" t="s">
        <v>181</v>
      </c>
      <c r="F57" s="26" t="s">
        <v>61</v>
      </c>
      <c r="G57" s="26" t="s">
        <v>297</v>
      </c>
      <c r="H57" s="44" t="s">
        <v>364</v>
      </c>
      <c r="I57" s="24">
        <v>0</v>
      </c>
      <c r="J57" s="46">
        <f>SUM(4276864+30738+341107+306996+34111+347938+337499+344458+3306380+344458+375000+375000+375000+375000+375000)</f>
        <v>11545549</v>
      </c>
      <c r="K57" s="26" t="s">
        <v>365</v>
      </c>
      <c r="L57" s="26" t="s">
        <v>53</v>
      </c>
      <c r="M57" s="47" t="s">
        <v>224</v>
      </c>
      <c r="N57" s="82" t="s">
        <v>225</v>
      </c>
      <c r="O57" s="29" t="s">
        <v>366</v>
      </c>
      <c r="P57" s="3"/>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row>
    <row r="58" spans="1:52" s="81" customFormat="1" ht="22.5" x14ac:dyDescent="0.2">
      <c r="A58" s="21" t="s">
        <v>285</v>
      </c>
      <c r="B58" s="42" t="s">
        <v>367</v>
      </c>
      <c r="C58" s="43" t="s">
        <v>368</v>
      </c>
      <c r="D58" s="19" t="s">
        <v>368</v>
      </c>
      <c r="E58" s="21" t="s">
        <v>181</v>
      </c>
      <c r="F58" s="26" t="s">
        <v>49</v>
      </c>
      <c r="G58" s="26" t="s">
        <v>297</v>
      </c>
      <c r="H58" s="44" t="s">
        <v>364</v>
      </c>
      <c r="I58" s="24">
        <v>50000</v>
      </c>
      <c r="J58" s="46">
        <v>250000</v>
      </c>
      <c r="K58" s="26" t="s">
        <v>369</v>
      </c>
      <c r="L58" s="26" t="s">
        <v>370</v>
      </c>
      <c r="M58" s="27" t="s">
        <v>27</v>
      </c>
      <c r="N58" s="28" t="s">
        <v>247</v>
      </c>
      <c r="O58" s="29" t="s">
        <v>371</v>
      </c>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s="4" customFormat="1" ht="22.5" x14ac:dyDescent="0.2">
      <c r="A59" s="21" t="s">
        <v>285</v>
      </c>
      <c r="B59" s="42" t="s">
        <v>372</v>
      </c>
      <c r="C59" s="43" t="s">
        <v>373</v>
      </c>
      <c r="D59" s="19" t="s">
        <v>374</v>
      </c>
      <c r="E59" s="21" t="s">
        <v>33</v>
      </c>
      <c r="F59" s="26" t="s">
        <v>61</v>
      </c>
      <c r="G59" s="26" t="s">
        <v>297</v>
      </c>
      <c r="H59" s="44" t="s">
        <v>364</v>
      </c>
      <c r="I59" s="24">
        <v>0</v>
      </c>
      <c r="J59" s="46">
        <v>30000</v>
      </c>
      <c r="K59" s="26" t="s">
        <v>375</v>
      </c>
      <c r="L59" s="26" t="s">
        <v>376</v>
      </c>
      <c r="M59" s="47" t="s">
        <v>377</v>
      </c>
      <c r="N59" s="82" t="s">
        <v>377</v>
      </c>
      <c r="O59" s="29" t="s">
        <v>378</v>
      </c>
      <c r="P59" s="3"/>
      <c r="Q59" s="83"/>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row>
    <row r="60" spans="1:52" s="4" customFormat="1" ht="45" x14ac:dyDescent="0.2">
      <c r="A60" s="21" t="s">
        <v>285</v>
      </c>
      <c r="B60" s="42" t="s">
        <v>379</v>
      </c>
      <c r="C60" s="43" t="s">
        <v>380</v>
      </c>
      <c r="D60" s="19" t="s">
        <v>381</v>
      </c>
      <c r="E60" s="21" t="s">
        <v>33</v>
      </c>
      <c r="F60" s="26" t="s">
        <v>61</v>
      </c>
      <c r="G60" s="26" t="s">
        <v>297</v>
      </c>
      <c r="H60" s="44" t="s">
        <v>382</v>
      </c>
      <c r="I60" s="24">
        <v>381250</v>
      </c>
      <c r="J60" s="46">
        <v>762500</v>
      </c>
      <c r="K60" s="26" t="s">
        <v>383</v>
      </c>
      <c r="L60" s="26" t="s">
        <v>53</v>
      </c>
      <c r="M60" s="47" t="s">
        <v>384</v>
      </c>
      <c r="N60" s="82" t="s">
        <v>334</v>
      </c>
      <c r="O60" s="84" t="s">
        <v>385</v>
      </c>
      <c r="P60" s="3"/>
      <c r="Q60" s="83"/>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row>
    <row r="61" spans="1:52" s="4" customFormat="1" ht="33.75" x14ac:dyDescent="0.2">
      <c r="A61" s="21" t="s">
        <v>285</v>
      </c>
      <c r="B61" s="42" t="s">
        <v>386</v>
      </c>
      <c r="C61" s="43" t="s">
        <v>387</v>
      </c>
      <c r="D61" s="19" t="s">
        <v>388</v>
      </c>
      <c r="E61" s="21" t="s">
        <v>99</v>
      </c>
      <c r="F61" s="26" t="s">
        <v>61</v>
      </c>
      <c r="G61" s="26" t="s">
        <v>297</v>
      </c>
      <c r="H61" s="44" t="s">
        <v>389</v>
      </c>
      <c r="I61" s="24">
        <v>152500</v>
      </c>
      <c r="J61" s="46">
        <v>305000</v>
      </c>
      <c r="K61" s="26" t="s">
        <v>390</v>
      </c>
      <c r="L61" s="26" t="s">
        <v>53</v>
      </c>
      <c r="M61" s="47" t="s">
        <v>391</v>
      </c>
      <c r="N61" s="82" t="s">
        <v>391</v>
      </c>
      <c r="O61" s="84" t="s">
        <v>392</v>
      </c>
      <c r="P61" s="3"/>
      <c r="Q61" s="83"/>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row>
    <row r="62" spans="1:52" s="4" customFormat="1" ht="33.75" x14ac:dyDescent="0.2">
      <c r="A62" s="21" t="s">
        <v>285</v>
      </c>
      <c r="B62" s="42" t="s">
        <v>393</v>
      </c>
      <c r="C62" s="43" t="s">
        <v>394</v>
      </c>
      <c r="D62" s="85" t="s">
        <v>395</v>
      </c>
      <c r="E62" s="74" t="s">
        <v>60</v>
      </c>
      <c r="F62" s="86" t="s">
        <v>61</v>
      </c>
      <c r="G62" s="26" t="s">
        <v>297</v>
      </c>
      <c r="H62" s="87" t="s">
        <v>396</v>
      </c>
      <c r="I62" s="24">
        <v>150000</v>
      </c>
      <c r="J62" s="88">
        <v>429999</v>
      </c>
      <c r="K62" s="86" t="s">
        <v>397</v>
      </c>
      <c r="L62" s="86" t="s">
        <v>85</v>
      </c>
      <c r="M62" s="89" t="s">
        <v>398</v>
      </c>
      <c r="N62" s="90" t="s">
        <v>398</v>
      </c>
      <c r="O62" s="29" t="s">
        <v>399</v>
      </c>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row>
    <row r="63" spans="1:52" s="30" customFormat="1" ht="33.75" x14ac:dyDescent="0.2">
      <c r="A63" s="21" t="s">
        <v>285</v>
      </c>
      <c r="B63" s="42" t="s">
        <v>400</v>
      </c>
      <c r="C63" s="43" t="s">
        <v>401</v>
      </c>
      <c r="D63" s="19" t="s">
        <v>402</v>
      </c>
      <c r="E63" s="21" t="s">
        <v>296</v>
      </c>
      <c r="F63" s="26" t="s">
        <v>61</v>
      </c>
      <c r="G63" s="26" t="s">
        <v>297</v>
      </c>
      <c r="H63" s="44" t="s">
        <v>396</v>
      </c>
      <c r="I63" s="24">
        <v>362188</v>
      </c>
      <c r="J63" s="46">
        <v>362188</v>
      </c>
      <c r="K63" s="26" t="s">
        <v>403</v>
      </c>
      <c r="L63" s="26" t="s">
        <v>53</v>
      </c>
      <c r="M63" s="47" t="s">
        <v>404</v>
      </c>
      <c r="N63" s="82" t="s">
        <v>405</v>
      </c>
      <c r="O63" s="29" t="s">
        <v>406</v>
      </c>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1:52" s="30" customFormat="1" ht="56.25" x14ac:dyDescent="0.2">
      <c r="A64" s="21" t="s">
        <v>285</v>
      </c>
      <c r="B64" s="42" t="s">
        <v>407</v>
      </c>
      <c r="C64" s="43" t="s">
        <v>408</v>
      </c>
      <c r="D64" s="19" t="s">
        <v>409</v>
      </c>
      <c r="E64" s="21" t="s">
        <v>288</v>
      </c>
      <c r="F64" s="26" t="s">
        <v>61</v>
      </c>
      <c r="G64" s="26" t="s">
        <v>297</v>
      </c>
      <c r="H64" s="44" t="s">
        <v>396</v>
      </c>
      <c r="I64" s="24">
        <v>0</v>
      </c>
      <c r="J64" s="46">
        <f>SUM(375000+375000+337500+37500+337500+37500+375000)</f>
        <v>1875000</v>
      </c>
      <c r="K64" s="26" t="s">
        <v>403</v>
      </c>
      <c r="L64" s="26" t="s">
        <v>53</v>
      </c>
      <c r="M64" s="47" t="s">
        <v>410</v>
      </c>
      <c r="N64" s="82" t="s">
        <v>411</v>
      </c>
      <c r="O64" s="29" t="s">
        <v>412</v>
      </c>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4" customFormat="1" ht="33.75" x14ac:dyDescent="0.2">
      <c r="A65" s="41" t="s">
        <v>285</v>
      </c>
      <c r="B65" s="42" t="s">
        <v>413</v>
      </c>
      <c r="C65" s="43" t="s">
        <v>414</v>
      </c>
      <c r="D65" s="43" t="s">
        <v>415</v>
      </c>
      <c r="E65" s="21" t="s">
        <v>288</v>
      </c>
      <c r="F65" s="26" t="s">
        <v>61</v>
      </c>
      <c r="G65" s="26" t="s">
        <v>297</v>
      </c>
      <c r="H65" s="44" t="s">
        <v>396</v>
      </c>
      <c r="I65" s="24">
        <v>0</v>
      </c>
      <c r="J65" s="46">
        <f>375000+375000+375000+375000+375000+381250</f>
        <v>2256250</v>
      </c>
      <c r="K65" s="26" t="s">
        <v>416</v>
      </c>
      <c r="L65" s="26" t="s">
        <v>53</v>
      </c>
      <c r="M65" s="47" t="s">
        <v>417</v>
      </c>
      <c r="N65" s="82" t="s">
        <v>240</v>
      </c>
      <c r="O65" s="29" t="s">
        <v>418</v>
      </c>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4" customFormat="1" ht="22.5" x14ac:dyDescent="0.2">
      <c r="A66" s="17" t="s">
        <v>285</v>
      </c>
      <c r="B66" s="51">
        <v>785</v>
      </c>
      <c r="C66" s="19" t="s">
        <v>58</v>
      </c>
      <c r="D66" s="19" t="s">
        <v>419</v>
      </c>
      <c r="E66" s="17" t="s">
        <v>288</v>
      </c>
      <c r="F66" s="26" t="s">
        <v>61</v>
      </c>
      <c r="G66" s="26" t="s">
        <v>297</v>
      </c>
      <c r="H66" s="80" t="s">
        <v>396</v>
      </c>
      <c r="I66" s="24"/>
      <c r="J66" s="46">
        <f>SUM(150000+75000+16719+75000)</f>
        <v>316719</v>
      </c>
      <c r="K66" s="26" t="s">
        <v>62</v>
      </c>
      <c r="L66" s="26" t="s">
        <v>420</v>
      </c>
      <c r="M66" s="27" t="s">
        <v>421</v>
      </c>
      <c r="N66" s="28" t="s">
        <v>422</v>
      </c>
      <c r="O66" s="91" t="s">
        <v>423</v>
      </c>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s="4" customFormat="1" ht="67.5" x14ac:dyDescent="0.2">
      <c r="A67" s="21" t="s">
        <v>285</v>
      </c>
      <c r="B67" s="18" t="s">
        <v>424</v>
      </c>
      <c r="C67" s="43" t="s">
        <v>425</v>
      </c>
      <c r="D67" s="19" t="s">
        <v>426</v>
      </c>
      <c r="E67" s="21" t="s">
        <v>288</v>
      </c>
      <c r="F67" s="26" t="s">
        <v>61</v>
      </c>
      <c r="G67" s="26" t="s">
        <v>297</v>
      </c>
      <c r="H67" s="80" t="s">
        <v>427</v>
      </c>
      <c r="I67" s="24">
        <v>519739</v>
      </c>
      <c r="J67" s="46">
        <v>2550702.71</v>
      </c>
      <c r="K67" s="26" t="s">
        <v>428</v>
      </c>
      <c r="L67" s="26" t="s">
        <v>53</v>
      </c>
      <c r="M67" s="27" t="s">
        <v>429</v>
      </c>
      <c r="N67" s="92" t="s">
        <v>430</v>
      </c>
      <c r="O67" s="93" t="s">
        <v>431</v>
      </c>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s="4" customFormat="1" ht="22.5" x14ac:dyDescent="0.2">
      <c r="A68" s="21" t="s">
        <v>285</v>
      </c>
      <c r="B68" s="18" t="s">
        <v>432</v>
      </c>
      <c r="C68" s="43" t="s">
        <v>368</v>
      </c>
      <c r="D68" s="19" t="s">
        <v>368</v>
      </c>
      <c r="E68" s="17" t="s">
        <v>288</v>
      </c>
      <c r="F68" s="26" t="s">
        <v>61</v>
      </c>
      <c r="G68" s="26" t="s">
        <v>297</v>
      </c>
      <c r="H68" s="80" t="s">
        <v>427</v>
      </c>
      <c r="I68" s="24">
        <v>0</v>
      </c>
      <c r="J68" s="46">
        <v>400000</v>
      </c>
      <c r="K68" s="26" t="s">
        <v>433</v>
      </c>
      <c r="L68" s="26" t="s">
        <v>370</v>
      </c>
      <c r="M68" s="27" t="s">
        <v>27</v>
      </c>
      <c r="N68" s="92" t="s">
        <v>434</v>
      </c>
      <c r="O68" s="94" t="s">
        <v>435</v>
      </c>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row>
    <row r="69" spans="1:52" s="4" customFormat="1" ht="33.75" x14ac:dyDescent="0.2">
      <c r="A69" s="21" t="s">
        <v>285</v>
      </c>
      <c r="B69" s="18" t="s">
        <v>436</v>
      </c>
      <c r="C69" s="43" t="s">
        <v>437</v>
      </c>
      <c r="D69" s="19" t="s">
        <v>438</v>
      </c>
      <c r="E69" s="17" t="s">
        <v>33</v>
      </c>
      <c r="F69" s="26" t="s">
        <v>61</v>
      </c>
      <c r="G69" s="26" t="s">
        <v>297</v>
      </c>
      <c r="H69" s="80" t="s">
        <v>427</v>
      </c>
      <c r="I69" s="24">
        <v>23276</v>
      </c>
      <c r="J69" s="46">
        <v>45874</v>
      </c>
      <c r="K69" s="26" t="s">
        <v>439</v>
      </c>
      <c r="L69" s="26" t="s">
        <v>341</v>
      </c>
      <c r="M69" s="27" t="s">
        <v>440</v>
      </c>
      <c r="N69" s="92" t="s">
        <v>247</v>
      </c>
      <c r="O69" s="94" t="s">
        <v>441</v>
      </c>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row>
    <row r="70" spans="1:52" s="4" customFormat="1" ht="33.75" x14ac:dyDescent="0.2">
      <c r="A70" s="21" t="s">
        <v>285</v>
      </c>
      <c r="B70" s="18" t="s">
        <v>442</v>
      </c>
      <c r="C70" s="43" t="s">
        <v>443</v>
      </c>
      <c r="D70" s="19" t="s">
        <v>444</v>
      </c>
      <c r="E70" s="17" t="s">
        <v>33</v>
      </c>
      <c r="F70" s="26" t="s">
        <v>61</v>
      </c>
      <c r="G70" s="26" t="s">
        <v>297</v>
      </c>
      <c r="H70" s="80" t="s">
        <v>427</v>
      </c>
      <c r="I70" s="24">
        <v>157025</v>
      </c>
      <c r="J70" s="46">
        <v>157025</v>
      </c>
      <c r="K70" s="26" t="s">
        <v>445</v>
      </c>
      <c r="L70" s="26" t="s">
        <v>85</v>
      </c>
      <c r="M70" s="27" t="s">
        <v>446</v>
      </c>
      <c r="N70" s="92" t="s">
        <v>446</v>
      </c>
      <c r="O70" s="94" t="s">
        <v>447</v>
      </c>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row>
    <row r="71" spans="1:52" s="4" customFormat="1" ht="33.75" x14ac:dyDescent="0.2">
      <c r="A71" s="21" t="s">
        <v>285</v>
      </c>
      <c r="B71" s="42" t="s">
        <v>448</v>
      </c>
      <c r="C71" s="43" t="s">
        <v>449</v>
      </c>
      <c r="D71" s="85" t="s">
        <v>450</v>
      </c>
      <c r="E71" s="74" t="s">
        <v>99</v>
      </c>
      <c r="F71" s="86" t="s">
        <v>61</v>
      </c>
      <c r="G71" s="26" t="s">
        <v>297</v>
      </c>
      <c r="H71" s="87" t="s">
        <v>451</v>
      </c>
      <c r="I71" s="24">
        <v>150000</v>
      </c>
      <c r="J71" s="88">
        <v>429898</v>
      </c>
      <c r="K71" s="86" t="s">
        <v>452</v>
      </c>
      <c r="L71" s="86" t="s">
        <v>85</v>
      </c>
      <c r="M71" s="89" t="s">
        <v>398</v>
      </c>
      <c r="N71" s="90" t="s">
        <v>398</v>
      </c>
      <c r="O71" s="29" t="s">
        <v>453</v>
      </c>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row>
    <row r="72" spans="1:52" s="4" customFormat="1" ht="45" x14ac:dyDescent="0.2">
      <c r="A72" s="21" t="s">
        <v>285</v>
      </c>
      <c r="B72" s="42" t="s">
        <v>454</v>
      </c>
      <c r="C72" s="43" t="s">
        <v>455</v>
      </c>
      <c r="D72" s="85" t="s">
        <v>456</v>
      </c>
      <c r="E72" s="74" t="s">
        <v>33</v>
      </c>
      <c r="F72" s="86" t="s">
        <v>61</v>
      </c>
      <c r="G72" s="26" t="s">
        <v>297</v>
      </c>
      <c r="H72" s="87" t="s">
        <v>451</v>
      </c>
      <c r="I72" s="24">
        <v>585369</v>
      </c>
      <c r="J72" s="88">
        <v>585369</v>
      </c>
      <c r="K72" s="86" t="s">
        <v>457</v>
      </c>
      <c r="L72" s="86" t="s">
        <v>53</v>
      </c>
      <c r="M72" s="89" t="s">
        <v>458</v>
      </c>
      <c r="N72" s="95" t="s">
        <v>405</v>
      </c>
      <c r="O72" s="29" t="s">
        <v>459</v>
      </c>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row>
    <row r="73" spans="1:52" s="4" customFormat="1" ht="33.75" x14ac:dyDescent="0.2">
      <c r="A73" s="21" t="s">
        <v>285</v>
      </c>
      <c r="B73" s="42" t="s">
        <v>460</v>
      </c>
      <c r="C73" s="43" t="s">
        <v>461</v>
      </c>
      <c r="D73" s="19" t="s">
        <v>462</v>
      </c>
      <c r="E73" s="21" t="s">
        <v>99</v>
      </c>
      <c r="F73" s="26" t="s">
        <v>49</v>
      </c>
      <c r="G73" s="26" t="s">
        <v>297</v>
      </c>
      <c r="H73" s="44" t="s">
        <v>463</v>
      </c>
      <c r="I73" s="24">
        <v>77056</v>
      </c>
      <c r="J73" s="46">
        <v>362259</v>
      </c>
      <c r="K73" s="26" t="s">
        <v>464</v>
      </c>
      <c r="L73" s="26" t="s">
        <v>53</v>
      </c>
      <c r="M73" s="47" t="s">
        <v>27</v>
      </c>
      <c r="N73" s="82" t="s">
        <v>247</v>
      </c>
      <c r="O73" s="29" t="s">
        <v>465</v>
      </c>
      <c r="P73" s="3"/>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row>
    <row r="74" spans="1:52" s="4" customFormat="1" ht="34.5" thickBot="1" x14ac:dyDescent="0.25">
      <c r="A74" s="21" t="s">
        <v>285</v>
      </c>
      <c r="B74" s="42" t="s">
        <v>466</v>
      </c>
      <c r="C74" s="43" t="s">
        <v>467</v>
      </c>
      <c r="D74" s="19" t="s">
        <v>462</v>
      </c>
      <c r="E74" s="21" t="s">
        <v>99</v>
      </c>
      <c r="F74" s="26" t="s">
        <v>49</v>
      </c>
      <c r="G74" s="26" t="s">
        <v>297</v>
      </c>
      <c r="H74" s="44" t="s">
        <v>463</v>
      </c>
      <c r="I74" s="24">
        <v>536097</v>
      </c>
      <c r="J74" s="46">
        <v>2559247</v>
      </c>
      <c r="K74" s="26" t="s">
        <v>468</v>
      </c>
      <c r="L74" s="26" t="s">
        <v>53</v>
      </c>
      <c r="M74" s="47" t="s">
        <v>27</v>
      </c>
      <c r="N74" s="82" t="s">
        <v>247</v>
      </c>
      <c r="O74" s="29" t="s">
        <v>469</v>
      </c>
      <c r="P74" s="3"/>
      <c r="Q74" s="83"/>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row>
    <row r="75" spans="1:52" s="4" customFormat="1" ht="34.5" thickBot="1" x14ac:dyDescent="0.25">
      <c r="A75" s="21" t="s">
        <v>285</v>
      </c>
      <c r="B75" s="18" t="s">
        <v>470</v>
      </c>
      <c r="C75" s="43" t="s">
        <v>471</v>
      </c>
      <c r="D75" s="19" t="s">
        <v>472</v>
      </c>
      <c r="E75" s="21" t="s">
        <v>60</v>
      </c>
      <c r="F75" s="26" t="s">
        <v>61</v>
      </c>
      <c r="G75" s="26" t="s">
        <v>297</v>
      </c>
      <c r="H75" s="80" t="s">
        <v>463</v>
      </c>
      <c r="I75" s="24">
        <v>0</v>
      </c>
      <c r="J75" s="46">
        <f>228750+190625</f>
        <v>419375</v>
      </c>
      <c r="K75" s="26" t="s">
        <v>473</v>
      </c>
      <c r="L75" s="26" t="s">
        <v>53</v>
      </c>
      <c r="M75" s="27" t="s">
        <v>474</v>
      </c>
      <c r="N75" s="92" t="s">
        <v>359</v>
      </c>
      <c r="O75" s="94" t="s">
        <v>475</v>
      </c>
      <c r="P75" s="96" t="s">
        <v>60</v>
      </c>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row>
    <row r="76" spans="1:52" s="4" customFormat="1" ht="22.5" x14ac:dyDescent="0.2">
      <c r="A76" s="21" t="s">
        <v>285</v>
      </c>
      <c r="B76" s="18" t="s">
        <v>476</v>
      </c>
      <c r="C76" s="43" t="s">
        <v>477</v>
      </c>
      <c r="D76" s="19" t="s">
        <v>478</v>
      </c>
      <c r="E76" s="21" t="s">
        <v>60</v>
      </c>
      <c r="F76" s="26" t="s">
        <v>61</v>
      </c>
      <c r="G76" s="26" t="s">
        <v>297</v>
      </c>
      <c r="H76" s="80" t="s">
        <v>463</v>
      </c>
      <c r="I76" s="24">
        <v>0</v>
      </c>
      <c r="J76" s="46">
        <f>228750+190625</f>
        <v>419375</v>
      </c>
      <c r="K76" s="26" t="s">
        <v>479</v>
      </c>
      <c r="L76" s="26" t="s">
        <v>53</v>
      </c>
      <c r="M76" s="27" t="s">
        <v>480</v>
      </c>
      <c r="N76" s="92" t="s">
        <v>481</v>
      </c>
      <c r="O76" s="94" t="s">
        <v>482</v>
      </c>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row>
    <row r="77" spans="1:52" s="4" customFormat="1" ht="22.5" x14ac:dyDescent="0.2">
      <c r="A77" s="21" t="s">
        <v>285</v>
      </c>
      <c r="B77" s="18" t="s">
        <v>483</v>
      </c>
      <c r="C77" s="43" t="s">
        <v>484</v>
      </c>
      <c r="D77" s="85" t="s">
        <v>485</v>
      </c>
      <c r="E77" s="21" t="s">
        <v>60</v>
      </c>
      <c r="F77" s="86" t="s">
        <v>61</v>
      </c>
      <c r="G77" s="26" t="s">
        <v>297</v>
      </c>
      <c r="H77" s="87" t="s">
        <v>463</v>
      </c>
      <c r="I77" s="24">
        <v>0</v>
      </c>
      <c r="J77" s="88">
        <f>75000+350000+100000+75000</f>
        <v>600000</v>
      </c>
      <c r="K77" s="86" t="s">
        <v>486</v>
      </c>
      <c r="L77" s="86" t="s">
        <v>487</v>
      </c>
      <c r="M77" s="97" t="s">
        <v>488</v>
      </c>
      <c r="N77" s="98" t="s">
        <v>488</v>
      </c>
      <c r="O77" s="94" t="s">
        <v>489</v>
      </c>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row>
    <row r="78" spans="1:52" s="4" customFormat="1" ht="33.75" x14ac:dyDescent="0.2">
      <c r="A78" s="21" t="s">
        <v>285</v>
      </c>
      <c r="B78" s="18" t="s">
        <v>490</v>
      </c>
      <c r="C78" s="43" t="s">
        <v>491</v>
      </c>
      <c r="D78" s="19" t="s">
        <v>492</v>
      </c>
      <c r="E78" s="21" t="s">
        <v>181</v>
      </c>
      <c r="F78" s="26" t="s">
        <v>61</v>
      </c>
      <c r="G78" s="26" t="s">
        <v>297</v>
      </c>
      <c r="H78" s="44" t="s">
        <v>463</v>
      </c>
      <c r="I78" s="24">
        <v>375000</v>
      </c>
      <c r="J78" s="46">
        <v>1884848</v>
      </c>
      <c r="K78" s="26" t="s">
        <v>493</v>
      </c>
      <c r="L78" s="26" t="s">
        <v>53</v>
      </c>
      <c r="M78" s="27" t="s">
        <v>494</v>
      </c>
      <c r="N78" s="28" t="s">
        <v>495</v>
      </c>
      <c r="O78" s="29" t="s">
        <v>496</v>
      </c>
      <c r="P78" s="3"/>
      <c r="Q78" s="3"/>
      <c r="R78" s="3"/>
      <c r="S78" s="50"/>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1:52" s="4" customFormat="1" ht="22.5" x14ac:dyDescent="0.2">
      <c r="A79" s="21" t="s">
        <v>285</v>
      </c>
      <c r="B79" s="18" t="s">
        <v>497</v>
      </c>
      <c r="C79" s="43" t="s">
        <v>498</v>
      </c>
      <c r="D79" s="19" t="s">
        <v>499</v>
      </c>
      <c r="E79" s="21" t="s">
        <v>33</v>
      </c>
      <c r="F79" s="26" t="s">
        <v>61</v>
      </c>
      <c r="G79" s="26" t="s">
        <v>297</v>
      </c>
      <c r="H79" s="44" t="s">
        <v>463</v>
      </c>
      <c r="I79" s="24">
        <v>149999</v>
      </c>
      <c r="J79" s="46">
        <v>149999</v>
      </c>
      <c r="K79" s="26" t="s">
        <v>500</v>
      </c>
      <c r="L79" s="26" t="s">
        <v>85</v>
      </c>
      <c r="M79" s="27" t="s">
        <v>501</v>
      </c>
      <c r="N79" s="28" t="s">
        <v>501</v>
      </c>
      <c r="O79" s="29" t="s">
        <v>502</v>
      </c>
      <c r="P79" s="3"/>
      <c r="Q79" s="3"/>
      <c r="R79" s="3"/>
      <c r="S79" s="50"/>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1:52" s="4" customFormat="1" ht="22.5" x14ac:dyDescent="0.2">
      <c r="A80" s="21" t="s">
        <v>285</v>
      </c>
      <c r="B80" s="18" t="s">
        <v>503</v>
      </c>
      <c r="C80" s="43" t="s">
        <v>58</v>
      </c>
      <c r="D80" s="19" t="s">
        <v>504</v>
      </c>
      <c r="E80" s="17" t="s">
        <v>33</v>
      </c>
      <c r="F80" s="26" t="s">
        <v>61</v>
      </c>
      <c r="G80" s="26" t="s">
        <v>297</v>
      </c>
      <c r="H80" s="80" t="s">
        <v>505</v>
      </c>
      <c r="I80" s="24">
        <v>0</v>
      </c>
      <c r="J80" s="46">
        <v>450000</v>
      </c>
      <c r="K80" s="86" t="s">
        <v>486</v>
      </c>
      <c r="L80" s="86" t="s">
        <v>487</v>
      </c>
      <c r="M80" s="27" t="s">
        <v>506</v>
      </c>
      <c r="N80" s="92" t="s">
        <v>506</v>
      </c>
      <c r="O80" s="94" t="s">
        <v>507</v>
      </c>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1:52" s="4" customFormat="1" ht="45" x14ac:dyDescent="0.2">
      <c r="A81" s="21" t="s">
        <v>285</v>
      </c>
      <c r="B81" s="18" t="s">
        <v>508</v>
      </c>
      <c r="C81" s="43" t="s">
        <v>509</v>
      </c>
      <c r="D81" s="19" t="s">
        <v>510</v>
      </c>
      <c r="E81" s="17" t="s">
        <v>33</v>
      </c>
      <c r="F81" s="26" t="s">
        <v>61</v>
      </c>
      <c r="G81" s="26" t="s">
        <v>297</v>
      </c>
      <c r="H81" s="80" t="s">
        <v>505</v>
      </c>
      <c r="I81" s="24">
        <v>985275.43</v>
      </c>
      <c r="J81" s="46">
        <v>985275.43</v>
      </c>
      <c r="K81" s="86" t="s">
        <v>511</v>
      </c>
      <c r="L81" s="86" t="s">
        <v>53</v>
      </c>
      <c r="M81" s="54" t="s">
        <v>512</v>
      </c>
      <c r="N81" s="92" t="s">
        <v>513</v>
      </c>
      <c r="O81" s="94" t="s">
        <v>514</v>
      </c>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1:52" s="4" customFormat="1" ht="33.75" x14ac:dyDescent="0.2">
      <c r="A82" s="21" t="s">
        <v>285</v>
      </c>
      <c r="B82" s="18" t="s">
        <v>515</v>
      </c>
      <c r="C82" s="43" t="s">
        <v>58</v>
      </c>
      <c r="D82" s="19" t="s">
        <v>516</v>
      </c>
      <c r="E82" s="17" t="s">
        <v>288</v>
      </c>
      <c r="F82" s="26" t="s">
        <v>61</v>
      </c>
      <c r="G82" s="26" t="s">
        <v>297</v>
      </c>
      <c r="H82" s="80" t="s">
        <v>517</v>
      </c>
      <c r="I82" s="24"/>
      <c r="J82" s="46">
        <v>5000</v>
      </c>
      <c r="K82" s="26" t="s">
        <v>518</v>
      </c>
      <c r="L82" s="26" t="s">
        <v>253</v>
      </c>
      <c r="M82" s="27" t="s">
        <v>519</v>
      </c>
      <c r="N82" s="92" t="s">
        <v>520</v>
      </c>
      <c r="O82" s="93" t="s">
        <v>521</v>
      </c>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1:52" s="4" customFormat="1" ht="22.5" x14ac:dyDescent="0.2">
      <c r="A83" s="21" t="s">
        <v>285</v>
      </c>
      <c r="B83" s="18" t="s">
        <v>522</v>
      </c>
      <c r="C83" s="43" t="s">
        <v>58</v>
      </c>
      <c r="D83" s="19" t="s">
        <v>523</v>
      </c>
      <c r="E83" s="17" t="s">
        <v>33</v>
      </c>
      <c r="F83" s="26" t="s">
        <v>61</v>
      </c>
      <c r="G83" s="26" t="s">
        <v>297</v>
      </c>
      <c r="H83" s="80" t="s">
        <v>524</v>
      </c>
      <c r="I83" s="24">
        <v>0</v>
      </c>
      <c r="J83" s="46">
        <v>350000</v>
      </c>
      <c r="K83" s="26" t="s">
        <v>525</v>
      </c>
      <c r="L83" s="26" t="s">
        <v>526</v>
      </c>
      <c r="M83" s="27" t="s">
        <v>527</v>
      </c>
      <c r="N83" s="92" t="s">
        <v>527</v>
      </c>
      <c r="O83" s="93" t="s">
        <v>528</v>
      </c>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1:52" s="4" customFormat="1" ht="22.5" x14ac:dyDescent="0.2">
      <c r="A84" s="21" t="s">
        <v>285</v>
      </c>
      <c r="B84" s="18" t="s">
        <v>529</v>
      </c>
      <c r="C84" s="43" t="s">
        <v>530</v>
      </c>
      <c r="D84" s="19" t="s">
        <v>531</v>
      </c>
      <c r="E84" s="21" t="s">
        <v>152</v>
      </c>
      <c r="F84" s="26" t="s">
        <v>61</v>
      </c>
      <c r="G84" s="26" t="s">
        <v>297</v>
      </c>
      <c r="H84" s="80" t="s">
        <v>524</v>
      </c>
      <c r="I84" s="24">
        <v>0</v>
      </c>
      <c r="J84" s="46">
        <f>152500+152500</f>
        <v>305000</v>
      </c>
      <c r="K84" s="26" t="s">
        <v>532</v>
      </c>
      <c r="L84" s="26" t="s">
        <v>53</v>
      </c>
      <c r="M84" s="27" t="s">
        <v>533</v>
      </c>
      <c r="N84" s="92" t="s">
        <v>218</v>
      </c>
      <c r="O84" s="93" t="s">
        <v>534</v>
      </c>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1:52" s="4" customFormat="1" ht="22.5" x14ac:dyDescent="0.2">
      <c r="A85" s="21" t="s">
        <v>285</v>
      </c>
      <c r="B85" s="18" t="s">
        <v>535</v>
      </c>
      <c r="C85" s="43" t="s">
        <v>58</v>
      </c>
      <c r="D85" s="19" t="s">
        <v>536</v>
      </c>
      <c r="E85" s="21" t="s">
        <v>60</v>
      </c>
      <c r="F85" s="26" t="s">
        <v>61</v>
      </c>
      <c r="G85" s="26" t="s">
        <v>297</v>
      </c>
      <c r="H85" s="80" t="s">
        <v>524</v>
      </c>
      <c r="I85" s="24">
        <v>0</v>
      </c>
      <c r="J85" s="46">
        <f>9516+6269.63+25000</f>
        <v>40785.630000000005</v>
      </c>
      <c r="K85" s="26" t="s">
        <v>62</v>
      </c>
      <c r="L85" s="26" t="s">
        <v>253</v>
      </c>
      <c r="M85" s="27" t="s">
        <v>537</v>
      </c>
      <c r="N85" s="92" t="s">
        <v>537</v>
      </c>
      <c r="O85" s="93" t="s">
        <v>538</v>
      </c>
      <c r="P85" s="3"/>
      <c r="Q85" s="50"/>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1:52" s="4" customFormat="1" ht="22.5" x14ac:dyDescent="0.2">
      <c r="A86" s="21" t="s">
        <v>285</v>
      </c>
      <c r="B86" s="18" t="s">
        <v>539</v>
      </c>
      <c r="C86" s="43" t="s">
        <v>540</v>
      </c>
      <c r="D86" s="19" t="s">
        <v>541</v>
      </c>
      <c r="E86" s="21" t="s">
        <v>33</v>
      </c>
      <c r="F86" s="26" t="s">
        <v>61</v>
      </c>
      <c r="G86" s="26" t="s">
        <v>297</v>
      </c>
      <c r="H86" s="80" t="s">
        <v>542</v>
      </c>
      <c r="I86" s="24">
        <v>0</v>
      </c>
      <c r="J86" s="46">
        <v>22602</v>
      </c>
      <c r="K86" s="26" t="s">
        <v>543</v>
      </c>
      <c r="L86" s="26" t="s">
        <v>85</v>
      </c>
      <c r="M86" s="27" t="s">
        <v>544</v>
      </c>
      <c r="N86" s="92" t="s">
        <v>545</v>
      </c>
      <c r="O86" s="93" t="s">
        <v>546</v>
      </c>
      <c r="P86" s="3"/>
      <c r="Q86" s="50"/>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1:52" s="4" customFormat="1" ht="33.75" x14ac:dyDescent="0.2">
      <c r="A87" s="21" t="s">
        <v>285</v>
      </c>
      <c r="B87" s="18" t="s">
        <v>547</v>
      </c>
      <c r="C87" s="43" t="s">
        <v>548</v>
      </c>
      <c r="D87" s="19" t="s">
        <v>549</v>
      </c>
      <c r="E87" s="21" t="s">
        <v>33</v>
      </c>
      <c r="F87" s="26" t="s">
        <v>61</v>
      </c>
      <c r="G87" s="26" t="s">
        <v>297</v>
      </c>
      <c r="H87" s="80" t="s">
        <v>542</v>
      </c>
      <c r="I87" s="24">
        <v>0</v>
      </c>
      <c r="J87" s="46">
        <v>69696</v>
      </c>
      <c r="K87" s="26" t="s">
        <v>550</v>
      </c>
      <c r="L87" s="26" t="s">
        <v>85</v>
      </c>
      <c r="M87" s="27" t="s">
        <v>551</v>
      </c>
      <c r="N87" s="92" t="s">
        <v>551</v>
      </c>
      <c r="O87" s="93" t="s">
        <v>552</v>
      </c>
      <c r="P87" s="3"/>
      <c r="Q87" s="50"/>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1:52" s="4" customFormat="1" ht="45" x14ac:dyDescent="0.2">
      <c r="A88" s="21" t="s">
        <v>285</v>
      </c>
      <c r="B88" s="18" t="s">
        <v>553</v>
      </c>
      <c r="C88" s="43" t="s">
        <v>554</v>
      </c>
      <c r="D88" s="19" t="s">
        <v>555</v>
      </c>
      <c r="E88" s="21" t="s">
        <v>288</v>
      </c>
      <c r="F88" s="26" t="s">
        <v>61</v>
      </c>
      <c r="G88" s="26" t="s">
        <v>297</v>
      </c>
      <c r="H88" s="44" t="s">
        <v>542</v>
      </c>
      <c r="I88" s="24">
        <v>0</v>
      </c>
      <c r="J88" s="46">
        <f>37206+65265+65757.5+64939+10703.38</f>
        <v>243870.88</v>
      </c>
      <c r="K88" s="26" t="s">
        <v>556</v>
      </c>
      <c r="L88" s="26" t="s">
        <v>53</v>
      </c>
      <c r="M88" s="27" t="s">
        <v>557</v>
      </c>
      <c r="N88" s="28" t="s">
        <v>558</v>
      </c>
      <c r="O88" s="29" t="s">
        <v>559</v>
      </c>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1:52" s="4" customFormat="1" ht="67.5" x14ac:dyDescent="0.2">
      <c r="A89" s="21" t="s">
        <v>285</v>
      </c>
      <c r="B89" s="18" t="s">
        <v>560</v>
      </c>
      <c r="C89" s="43" t="s">
        <v>554</v>
      </c>
      <c r="D89" s="19" t="s">
        <v>561</v>
      </c>
      <c r="E89" s="17" t="s">
        <v>288</v>
      </c>
      <c r="F89" s="26" t="s">
        <v>61</v>
      </c>
      <c r="G89" s="26" t="s">
        <v>297</v>
      </c>
      <c r="H89" s="44" t="s">
        <v>542</v>
      </c>
      <c r="I89" s="24">
        <v>0</v>
      </c>
      <c r="J89" s="46">
        <f>491070+493148+485934+459472+10703.38</f>
        <v>1940327.38</v>
      </c>
      <c r="K89" s="26" t="s">
        <v>556</v>
      </c>
      <c r="L89" s="26" t="s">
        <v>53</v>
      </c>
      <c r="M89" s="27" t="s">
        <v>562</v>
      </c>
      <c r="N89" s="28" t="s">
        <v>563</v>
      </c>
      <c r="O89" s="29" t="s">
        <v>564</v>
      </c>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1:52" s="4" customFormat="1" ht="33.75" x14ac:dyDescent="0.2">
      <c r="A90" s="21" t="s">
        <v>285</v>
      </c>
      <c r="B90" s="18" t="s">
        <v>565</v>
      </c>
      <c r="C90" s="43" t="s">
        <v>566</v>
      </c>
      <c r="D90" s="19" t="s">
        <v>567</v>
      </c>
      <c r="E90" s="17" t="s">
        <v>33</v>
      </c>
      <c r="F90" s="26" t="s">
        <v>61</v>
      </c>
      <c r="G90" s="26" t="s">
        <v>297</v>
      </c>
      <c r="H90" s="44" t="s">
        <v>542</v>
      </c>
      <c r="I90" s="24">
        <v>325969</v>
      </c>
      <c r="J90" s="46">
        <v>688157</v>
      </c>
      <c r="K90" s="26" t="s">
        <v>568</v>
      </c>
      <c r="L90" s="26" t="s">
        <v>53</v>
      </c>
      <c r="M90" s="27" t="s">
        <v>384</v>
      </c>
      <c r="N90" s="28" t="s">
        <v>200</v>
      </c>
      <c r="O90" s="84" t="s">
        <v>569</v>
      </c>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1:52" s="4" customFormat="1" ht="22.5" x14ac:dyDescent="0.2">
      <c r="A91" s="21" t="s">
        <v>285</v>
      </c>
      <c r="B91" s="18" t="s">
        <v>570</v>
      </c>
      <c r="C91" s="43" t="s">
        <v>571</v>
      </c>
      <c r="D91" s="19" t="s">
        <v>572</v>
      </c>
      <c r="E91" s="17" t="s">
        <v>33</v>
      </c>
      <c r="F91" s="26" t="s">
        <v>61</v>
      </c>
      <c r="G91" s="26" t="s">
        <v>297</v>
      </c>
      <c r="H91" s="44" t="s">
        <v>542</v>
      </c>
      <c r="I91" s="24">
        <v>7500</v>
      </c>
      <c r="J91" s="46">
        <v>7500</v>
      </c>
      <c r="K91" s="26" t="s">
        <v>573</v>
      </c>
      <c r="L91" s="26" t="s">
        <v>53</v>
      </c>
      <c r="M91" s="27" t="s">
        <v>574</v>
      </c>
      <c r="N91" s="28" t="s">
        <v>574</v>
      </c>
      <c r="O91" s="84" t="s">
        <v>575</v>
      </c>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1:52" s="4" customFormat="1" ht="56.25" x14ac:dyDescent="0.2">
      <c r="A92" s="21" t="s">
        <v>285</v>
      </c>
      <c r="B92" s="18" t="s">
        <v>576</v>
      </c>
      <c r="C92" s="43" t="s">
        <v>577</v>
      </c>
      <c r="D92" s="19" t="s">
        <v>578</v>
      </c>
      <c r="E92" s="21" t="s">
        <v>152</v>
      </c>
      <c r="F92" s="26" t="s">
        <v>60</v>
      </c>
      <c r="G92" s="26" t="s">
        <v>297</v>
      </c>
      <c r="H92" s="44" t="s">
        <v>579</v>
      </c>
      <c r="I92" s="24">
        <v>6042</v>
      </c>
      <c r="J92" s="46">
        <v>17641.919999999998</v>
      </c>
      <c r="K92" s="26" t="s">
        <v>580</v>
      </c>
      <c r="L92" s="26" t="s">
        <v>581</v>
      </c>
      <c r="M92" s="27" t="s">
        <v>582</v>
      </c>
      <c r="N92" s="28" t="s">
        <v>583</v>
      </c>
      <c r="O92" s="29" t="s">
        <v>584</v>
      </c>
      <c r="P92" s="99"/>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52" s="4" customFormat="1" ht="33.75" x14ac:dyDescent="0.2">
      <c r="A93" s="21" t="s">
        <v>285</v>
      </c>
      <c r="B93" s="18" t="s">
        <v>585</v>
      </c>
      <c r="C93" s="43" t="s">
        <v>586</v>
      </c>
      <c r="D93" s="19" t="s">
        <v>587</v>
      </c>
      <c r="E93" s="21" t="s">
        <v>33</v>
      </c>
      <c r="F93" s="26" t="s">
        <v>61</v>
      </c>
      <c r="G93" s="26" t="s">
        <v>297</v>
      </c>
      <c r="H93" s="44" t="s">
        <v>579</v>
      </c>
      <c r="I93" s="24">
        <v>30000</v>
      </c>
      <c r="J93" s="46">
        <v>30000</v>
      </c>
      <c r="K93" s="26" t="s">
        <v>588</v>
      </c>
      <c r="L93" s="26" t="s">
        <v>85</v>
      </c>
      <c r="M93" s="27" t="s">
        <v>247</v>
      </c>
      <c r="N93" s="28" t="s">
        <v>589</v>
      </c>
      <c r="O93" s="29" t="s">
        <v>590</v>
      </c>
      <c r="P93" s="99"/>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s="4" customFormat="1" ht="56.25" x14ac:dyDescent="0.2">
      <c r="A94" s="21" t="s">
        <v>285</v>
      </c>
      <c r="B94" s="18" t="s">
        <v>576</v>
      </c>
      <c r="C94" s="43" t="s">
        <v>591</v>
      </c>
      <c r="D94" s="19" t="s">
        <v>592</v>
      </c>
      <c r="E94" s="21" t="s">
        <v>33</v>
      </c>
      <c r="F94" s="26" t="s">
        <v>61</v>
      </c>
      <c r="G94" s="26" t="s">
        <v>297</v>
      </c>
      <c r="H94" s="44" t="s">
        <v>579</v>
      </c>
      <c r="I94" s="24">
        <v>5904.8</v>
      </c>
      <c r="J94" s="46">
        <v>5904.8</v>
      </c>
      <c r="K94" s="26" t="s">
        <v>593</v>
      </c>
      <c r="L94" s="26" t="s">
        <v>581</v>
      </c>
      <c r="M94" s="27" t="s">
        <v>594</v>
      </c>
      <c r="N94" s="28" t="s">
        <v>595</v>
      </c>
      <c r="O94" s="29" t="s">
        <v>596</v>
      </c>
      <c r="P94" s="99"/>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s="4" customFormat="1" ht="33.75" x14ac:dyDescent="0.2">
      <c r="A95" s="21" t="s">
        <v>285</v>
      </c>
      <c r="B95" s="18" t="s">
        <v>597</v>
      </c>
      <c r="C95" s="43" t="s">
        <v>598</v>
      </c>
      <c r="D95" s="19" t="s">
        <v>599</v>
      </c>
      <c r="E95" s="21" t="s">
        <v>33</v>
      </c>
      <c r="F95" s="26" t="s">
        <v>61</v>
      </c>
      <c r="G95" s="26" t="s">
        <v>297</v>
      </c>
      <c r="H95" s="44" t="s">
        <v>579</v>
      </c>
      <c r="I95" s="24">
        <v>152500</v>
      </c>
      <c r="J95" s="46">
        <v>152500</v>
      </c>
      <c r="K95" s="26" t="s">
        <v>600</v>
      </c>
      <c r="L95" s="26" t="s">
        <v>53</v>
      </c>
      <c r="M95" s="27" t="s">
        <v>601</v>
      </c>
      <c r="N95" s="28" t="s">
        <v>320</v>
      </c>
      <c r="O95" s="29" t="s">
        <v>602</v>
      </c>
      <c r="P95" s="99"/>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row>
    <row r="96" spans="1:52" s="4" customFormat="1" ht="23.25" thickBot="1" x14ac:dyDescent="0.25">
      <c r="A96" s="21" t="s">
        <v>285</v>
      </c>
      <c r="B96" s="18" t="s">
        <v>603</v>
      </c>
      <c r="C96" s="43" t="s">
        <v>58</v>
      </c>
      <c r="D96" s="19" t="s">
        <v>58</v>
      </c>
      <c r="E96" s="21" t="s">
        <v>33</v>
      </c>
      <c r="F96" s="26" t="s">
        <v>61</v>
      </c>
      <c r="G96" s="26" t="s">
        <v>297</v>
      </c>
      <c r="H96" s="44" t="s">
        <v>604</v>
      </c>
      <c r="I96" s="24">
        <v>0</v>
      </c>
      <c r="J96" s="46">
        <v>5000</v>
      </c>
      <c r="K96" s="26" t="s">
        <v>605</v>
      </c>
      <c r="L96" s="26" t="s">
        <v>38</v>
      </c>
      <c r="M96" s="27" t="s">
        <v>606</v>
      </c>
      <c r="N96" s="28" t="s">
        <v>606</v>
      </c>
      <c r="O96" s="29" t="s">
        <v>607</v>
      </c>
      <c r="P96" s="99"/>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1:52" s="4" customFormat="1" ht="34.5" thickBot="1" x14ac:dyDescent="0.25">
      <c r="A97" s="21" t="s">
        <v>285</v>
      </c>
      <c r="B97" s="18" t="s">
        <v>608</v>
      </c>
      <c r="C97" s="43" t="s">
        <v>609</v>
      </c>
      <c r="D97" s="19" t="s">
        <v>610</v>
      </c>
      <c r="E97" s="21" t="s">
        <v>99</v>
      </c>
      <c r="F97" s="26" t="s">
        <v>61</v>
      </c>
      <c r="G97" s="26" t="s">
        <v>297</v>
      </c>
      <c r="H97" s="44" t="s">
        <v>604</v>
      </c>
      <c r="I97" s="24">
        <v>381250</v>
      </c>
      <c r="J97" s="46">
        <v>1525000</v>
      </c>
      <c r="K97" s="26" t="s">
        <v>611</v>
      </c>
      <c r="L97" s="26" t="s">
        <v>53</v>
      </c>
      <c r="M97" s="27" t="s">
        <v>612</v>
      </c>
      <c r="N97" s="28" t="s">
        <v>613</v>
      </c>
      <c r="O97" s="29" t="s">
        <v>614</v>
      </c>
      <c r="P97" s="96" t="s">
        <v>60</v>
      </c>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row>
    <row r="98" spans="1:52" s="4" customFormat="1" ht="33.75" x14ac:dyDescent="0.2">
      <c r="A98" s="21" t="s">
        <v>285</v>
      </c>
      <c r="B98" s="18" t="s">
        <v>615</v>
      </c>
      <c r="C98" s="43" t="s">
        <v>616</v>
      </c>
      <c r="D98" s="19" t="s">
        <v>617</v>
      </c>
      <c r="E98" s="21" t="s">
        <v>618</v>
      </c>
      <c r="F98" s="26" t="s">
        <v>61</v>
      </c>
      <c r="G98" s="26" t="s">
        <v>619</v>
      </c>
      <c r="H98" s="44" t="s">
        <v>604</v>
      </c>
      <c r="I98" s="24">
        <v>198000</v>
      </c>
      <c r="J98" s="46">
        <v>594000</v>
      </c>
      <c r="K98" s="26" t="s">
        <v>620</v>
      </c>
      <c r="L98" s="26" t="s">
        <v>259</v>
      </c>
      <c r="M98" s="27" t="s">
        <v>621</v>
      </c>
      <c r="N98" s="28" t="s">
        <v>622</v>
      </c>
      <c r="O98" s="100" t="s">
        <v>623</v>
      </c>
      <c r="P98" s="99"/>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row>
    <row r="99" spans="1:52" s="4" customFormat="1" ht="22.5" x14ac:dyDescent="0.2">
      <c r="A99" s="21" t="s">
        <v>285</v>
      </c>
      <c r="B99" s="18" t="s">
        <v>624</v>
      </c>
      <c r="C99" s="43" t="s">
        <v>625</v>
      </c>
      <c r="D99" s="85" t="s">
        <v>485</v>
      </c>
      <c r="E99" s="74" t="s">
        <v>288</v>
      </c>
      <c r="F99" s="86" t="s">
        <v>61</v>
      </c>
      <c r="G99" s="26" t="s">
        <v>297</v>
      </c>
      <c r="H99" s="87" t="s">
        <v>604</v>
      </c>
      <c r="I99" s="24">
        <v>0</v>
      </c>
      <c r="J99" s="88">
        <v>350000</v>
      </c>
      <c r="K99" s="86" t="s">
        <v>433</v>
      </c>
      <c r="L99" s="86" t="s">
        <v>370</v>
      </c>
      <c r="M99" s="97" t="s">
        <v>626</v>
      </c>
      <c r="N99" s="98" t="s">
        <v>626</v>
      </c>
      <c r="O99" s="94" t="s">
        <v>627</v>
      </c>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row>
    <row r="100" spans="1:52" s="4" customFormat="1" ht="33.75" x14ac:dyDescent="0.2">
      <c r="A100" s="21" t="s">
        <v>285</v>
      </c>
      <c r="B100" s="18" t="s">
        <v>628</v>
      </c>
      <c r="C100" s="43" t="s">
        <v>629</v>
      </c>
      <c r="D100" s="85" t="s">
        <v>630</v>
      </c>
      <c r="E100" s="74" t="s">
        <v>33</v>
      </c>
      <c r="F100" s="86" t="s">
        <v>61</v>
      </c>
      <c r="G100" s="26" t="s">
        <v>297</v>
      </c>
      <c r="H100" s="87" t="s">
        <v>604</v>
      </c>
      <c r="I100" s="24">
        <v>0</v>
      </c>
      <c r="J100" s="88">
        <v>15000</v>
      </c>
      <c r="K100" s="86" t="s">
        <v>631</v>
      </c>
      <c r="L100" s="86" t="s">
        <v>199</v>
      </c>
      <c r="M100" s="97" t="s">
        <v>632</v>
      </c>
      <c r="N100" s="98" t="s">
        <v>632</v>
      </c>
      <c r="O100" s="94" t="s">
        <v>633</v>
      </c>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row>
    <row r="101" spans="1:52" s="4" customFormat="1" ht="45" x14ac:dyDescent="0.2">
      <c r="A101" s="21" t="s">
        <v>285</v>
      </c>
      <c r="B101" s="18" t="s">
        <v>634</v>
      </c>
      <c r="C101" s="43" t="s">
        <v>635</v>
      </c>
      <c r="D101" s="85" t="s">
        <v>636</v>
      </c>
      <c r="E101" s="74" t="s">
        <v>33</v>
      </c>
      <c r="F101" s="86" t="s">
        <v>61</v>
      </c>
      <c r="G101" s="26" t="s">
        <v>297</v>
      </c>
      <c r="H101" s="87" t="s">
        <v>604</v>
      </c>
      <c r="I101" s="24">
        <v>362188</v>
      </c>
      <c r="J101" s="88">
        <v>362188</v>
      </c>
      <c r="K101" s="86" t="s">
        <v>637</v>
      </c>
      <c r="L101" s="86" t="s">
        <v>53</v>
      </c>
      <c r="M101" s="97" t="s">
        <v>638</v>
      </c>
      <c r="N101" s="98" t="s">
        <v>200</v>
      </c>
      <c r="O101" s="94" t="s">
        <v>639</v>
      </c>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row>
    <row r="102" spans="1:52" s="53" customFormat="1" ht="13.5" thickBot="1" x14ac:dyDescent="0.25">
      <c r="A102" s="101" t="s">
        <v>285</v>
      </c>
      <c r="B102" s="101"/>
      <c r="C102" s="102"/>
      <c r="D102" s="32"/>
      <c r="E102" s="103"/>
      <c r="F102" s="58" t="s">
        <v>42</v>
      </c>
      <c r="G102" s="58"/>
      <c r="H102" s="59"/>
      <c r="I102" s="36">
        <f>SUM(I47:I101)</f>
        <v>7625804.2299999995</v>
      </c>
      <c r="J102" s="60">
        <f>SUM(J47:J101)</f>
        <v>48379260.750000007</v>
      </c>
      <c r="K102" s="58"/>
      <c r="L102" s="58"/>
      <c r="M102" s="61"/>
      <c r="N102" s="61"/>
      <c r="O102" s="31"/>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row>
    <row r="103" spans="1:52" s="106" customFormat="1" ht="13.5" thickBot="1" x14ac:dyDescent="0.25">
      <c r="A103" s="104" t="s">
        <v>640</v>
      </c>
      <c r="B103" s="104"/>
      <c r="C103" s="104"/>
      <c r="D103" s="104"/>
      <c r="E103" s="104"/>
      <c r="F103" s="104"/>
      <c r="G103" s="104"/>
      <c r="H103" s="104"/>
      <c r="I103" s="104"/>
      <c r="J103" s="104"/>
      <c r="K103" s="104"/>
      <c r="L103" s="104"/>
      <c r="M103" s="104"/>
      <c r="N103" s="104"/>
      <c r="O103" s="104"/>
      <c r="P103" s="104"/>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row>
    <row r="104" spans="1:52" s="30" customFormat="1" ht="57" thickTop="1" x14ac:dyDescent="0.2">
      <c r="A104" s="21" t="s">
        <v>641</v>
      </c>
      <c r="B104" s="18" t="s">
        <v>642</v>
      </c>
      <c r="C104" s="43" t="s">
        <v>643</v>
      </c>
      <c r="D104" s="43" t="s">
        <v>644</v>
      </c>
      <c r="E104" s="17" t="s">
        <v>645</v>
      </c>
      <c r="F104" s="22" t="s">
        <v>61</v>
      </c>
      <c r="G104" s="22" t="s">
        <v>646</v>
      </c>
      <c r="H104" s="23" t="s">
        <v>647</v>
      </c>
      <c r="I104" s="65">
        <v>19641</v>
      </c>
      <c r="J104" s="25">
        <v>57049.26</v>
      </c>
      <c r="K104" s="22" t="s">
        <v>648</v>
      </c>
      <c r="L104" s="22" t="s">
        <v>101</v>
      </c>
      <c r="M104" s="107" t="s">
        <v>649</v>
      </c>
      <c r="N104" s="108" t="s">
        <v>430</v>
      </c>
      <c r="O104" s="73" t="s">
        <v>650</v>
      </c>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row>
    <row r="105" spans="1:52" s="53" customFormat="1" ht="22.5" x14ac:dyDescent="0.2">
      <c r="A105" s="21" t="s">
        <v>641</v>
      </c>
      <c r="B105" s="18" t="s">
        <v>651</v>
      </c>
      <c r="C105" s="43" t="s">
        <v>368</v>
      </c>
      <c r="D105" s="19" t="s">
        <v>652</v>
      </c>
      <c r="E105" s="74" t="s">
        <v>60</v>
      </c>
      <c r="F105" s="86" t="s">
        <v>61</v>
      </c>
      <c r="G105" s="86" t="s">
        <v>289</v>
      </c>
      <c r="H105" s="87" t="s">
        <v>653</v>
      </c>
      <c r="I105" s="24">
        <v>0</v>
      </c>
      <c r="J105" s="109">
        <v>3000</v>
      </c>
      <c r="K105" s="86" t="s">
        <v>654</v>
      </c>
      <c r="L105" s="86" t="s">
        <v>655</v>
      </c>
      <c r="M105" s="89" t="s">
        <v>563</v>
      </c>
      <c r="N105" s="110" t="s">
        <v>563</v>
      </c>
      <c r="O105" s="94" t="s">
        <v>656</v>
      </c>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row>
    <row r="106" spans="1:52" s="4" customFormat="1" ht="45" x14ac:dyDescent="0.2">
      <c r="A106" s="17" t="s">
        <v>641</v>
      </c>
      <c r="B106" s="17">
        <v>1146</v>
      </c>
      <c r="C106" s="19" t="s">
        <v>657</v>
      </c>
      <c r="D106" s="19" t="s">
        <v>658</v>
      </c>
      <c r="E106" s="17" t="s">
        <v>288</v>
      </c>
      <c r="F106" s="26" t="s">
        <v>61</v>
      </c>
      <c r="G106" s="26" t="s">
        <v>646</v>
      </c>
      <c r="H106" s="44" t="s">
        <v>653</v>
      </c>
      <c r="I106" s="45">
        <v>0</v>
      </c>
      <c r="J106" s="46">
        <f>190625+228758</f>
        <v>419383</v>
      </c>
      <c r="K106" s="26" t="s">
        <v>659</v>
      </c>
      <c r="L106" s="26" t="s">
        <v>53</v>
      </c>
      <c r="M106" s="27" t="s">
        <v>660</v>
      </c>
      <c r="N106" s="56" t="s">
        <v>218</v>
      </c>
      <c r="O106" s="29" t="s">
        <v>661</v>
      </c>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row>
    <row r="107" spans="1:52" s="4" customFormat="1" ht="45" x14ac:dyDescent="0.2">
      <c r="A107" s="17" t="s">
        <v>641</v>
      </c>
      <c r="B107" s="17">
        <v>1684</v>
      </c>
      <c r="C107" s="19" t="s">
        <v>662</v>
      </c>
      <c r="D107" s="19" t="s">
        <v>663</v>
      </c>
      <c r="E107" s="17" t="s">
        <v>33</v>
      </c>
      <c r="F107" s="26" t="s">
        <v>61</v>
      </c>
      <c r="G107" s="26" t="s">
        <v>646</v>
      </c>
      <c r="H107" s="44" t="s">
        <v>653</v>
      </c>
      <c r="I107" s="45">
        <v>0</v>
      </c>
      <c r="J107" s="46">
        <v>18750</v>
      </c>
      <c r="K107" s="26" t="s">
        <v>664</v>
      </c>
      <c r="L107" s="26" t="s">
        <v>665</v>
      </c>
      <c r="M107" s="111" t="s">
        <v>666</v>
      </c>
      <c r="N107" s="28" t="s">
        <v>232</v>
      </c>
      <c r="O107" s="29" t="s">
        <v>667</v>
      </c>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row>
    <row r="108" spans="1:52" s="4" customFormat="1" ht="33.75" x14ac:dyDescent="0.2">
      <c r="A108" s="17" t="s">
        <v>641</v>
      </c>
      <c r="B108" s="17">
        <v>1602</v>
      </c>
      <c r="C108" s="19" t="s">
        <v>668</v>
      </c>
      <c r="D108" s="19" t="s">
        <v>669</v>
      </c>
      <c r="E108" s="17" t="s">
        <v>33</v>
      </c>
      <c r="F108" s="26" t="s">
        <v>61</v>
      </c>
      <c r="G108" s="26" t="s">
        <v>646</v>
      </c>
      <c r="H108" s="44" t="s">
        <v>653</v>
      </c>
      <c r="I108" s="45">
        <v>208250</v>
      </c>
      <c r="J108" s="46">
        <v>208250</v>
      </c>
      <c r="K108" s="26" t="s">
        <v>670</v>
      </c>
      <c r="L108" s="22" t="s">
        <v>341</v>
      </c>
      <c r="M108" s="111" t="s">
        <v>232</v>
      </c>
      <c r="N108" s="28" t="s">
        <v>671</v>
      </c>
      <c r="O108" s="29" t="s">
        <v>672</v>
      </c>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row>
    <row r="109" spans="1:52" s="4" customFormat="1" ht="22.5" x14ac:dyDescent="0.2">
      <c r="A109" s="17" t="s">
        <v>641</v>
      </c>
      <c r="B109" s="17">
        <v>1724</v>
      </c>
      <c r="C109" s="19" t="s">
        <v>673</v>
      </c>
      <c r="D109" s="19" t="s">
        <v>674</v>
      </c>
      <c r="E109" s="17" t="s">
        <v>33</v>
      </c>
      <c r="F109" s="26" t="s">
        <v>61</v>
      </c>
      <c r="G109" s="26" t="s">
        <v>646</v>
      </c>
      <c r="H109" s="44" t="s">
        <v>653</v>
      </c>
      <c r="I109" s="45">
        <v>121418</v>
      </c>
      <c r="J109" s="46">
        <v>121418</v>
      </c>
      <c r="K109" s="26" t="s">
        <v>675</v>
      </c>
      <c r="L109" s="26" t="s">
        <v>85</v>
      </c>
      <c r="M109" s="111" t="s">
        <v>274</v>
      </c>
      <c r="N109" s="28" t="s">
        <v>274</v>
      </c>
      <c r="O109" s="29" t="s">
        <v>676</v>
      </c>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row>
    <row r="110" spans="1:52" s="4" customFormat="1" ht="33.75" x14ac:dyDescent="0.2">
      <c r="A110" s="17" t="s">
        <v>641</v>
      </c>
      <c r="B110" s="17">
        <v>1727</v>
      </c>
      <c r="C110" s="19" t="s">
        <v>677</v>
      </c>
      <c r="D110" s="19" t="s">
        <v>678</v>
      </c>
      <c r="E110" s="17" t="s">
        <v>33</v>
      </c>
      <c r="F110" s="26" t="s">
        <v>61</v>
      </c>
      <c r="G110" s="26" t="s">
        <v>646</v>
      </c>
      <c r="H110" s="44" t="s">
        <v>653</v>
      </c>
      <c r="I110" s="45">
        <v>172953</v>
      </c>
      <c r="J110" s="46">
        <v>172953</v>
      </c>
      <c r="K110" s="26" t="s">
        <v>679</v>
      </c>
      <c r="L110" s="26" t="s">
        <v>53</v>
      </c>
      <c r="M110" s="111" t="s">
        <v>680</v>
      </c>
      <c r="N110" s="28" t="s">
        <v>595</v>
      </c>
      <c r="O110" s="29" t="s">
        <v>681</v>
      </c>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row>
    <row r="111" spans="1:52" s="53" customFormat="1" ht="22.5" x14ac:dyDescent="0.2">
      <c r="A111" s="74" t="s">
        <v>641</v>
      </c>
      <c r="B111" s="17">
        <v>1467</v>
      </c>
      <c r="C111" s="85" t="s">
        <v>682</v>
      </c>
      <c r="D111" s="85" t="s">
        <v>683</v>
      </c>
      <c r="E111" s="21" t="s">
        <v>99</v>
      </c>
      <c r="F111" s="86" t="s">
        <v>49</v>
      </c>
      <c r="G111" s="86" t="s">
        <v>646</v>
      </c>
      <c r="H111" s="87" t="s">
        <v>684</v>
      </c>
      <c r="I111" s="45">
        <v>0</v>
      </c>
      <c r="J111" s="88">
        <f>5000+3500</f>
        <v>8500</v>
      </c>
      <c r="K111" s="86" t="s">
        <v>685</v>
      </c>
      <c r="L111" s="86" t="s">
        <v>686</v>
      </c>
      <c r="M111" s="97" t="s">
        <v>687</v>
      </c>
      <c r="N111" s="98" t="s">
        <v>687</v>
      </c>
      <c r="O111" s="94" t="s">
        <v>688</v>
      </c>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row>
    <row r="112" spans="1:52" s="4" customFormat="1" ht="33.75" x14ac:dyDescent="0.2">
      <c r="A112" s="17" t="s">
        <v>641</v>
      </c>
      <c r="B112" s="17">
        <v>1545</v>
      </c>
      <c r="C112" s="19" t="s">
        <v>689</v>
      </c>
      <c r="D112" s="19" t="s">
        <v>689</v>
      </c>
      <c r="E112" s="21" t="s">
        <v>99</v>
      </c>
      <c r="F112" s="26" t="s">
        <v>61</v>
      </c>
      <c r="G112" s="26" t="s">
        <v>619</v>
      </c>
      <c r="H112" s="44" t="s">
        <v>684</v>
      </c>
      <c r="I112" s="45">
        <v>27220</v>
      </c>
      <c r="J112" s="46">
        <v>62375</v>
      </c>
      <c r="K112" s="26" t="s">
        <v>690</v>
      </c>
      <c r="L112" s="26" t="s">
        <v>85</v>
      </c>
      <c r="M112" s="27" t="s">
        <v>691</v>
      </c>
      <c r="N112" s="28" t="s">
        <v>692</v>
      </c>
      <c r="O112" s="29" t="s">
        <v>693</v>
      </c>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row>
    <row r="113" spans="1:52" s="4" customFormat="1" ht="33.75" x14ac:dyDescent="0.2">
      <c r="A113" s="17" t="s">
        <v>641</v>
      </c>
      <c r="B113" s="17">
        <v>1738</v>
      </c>
      <c r="C113" s="19" t="s">
        <v>694</v>
      </c>
      <c r="D113" s="19" t="s">
        <v>695</v>
      </c>
      <c r="E113" s="21" t="s">
        <v>33</v>
      </c>
      <c r="F113" s="26" t="s">
        <v>61</v>
      </c>
      <c r="G113" s="26" t="s">
        <v>646</v>
      </c>
      <c r="H113" s="44" t="s">
        <v>684</v>
      </c>
      <c r="I113" s="45">
        <v>89975</v>
      </c>
      <c r="J113" s="46">
        <v>89975</v>
      </c>
      <c r="K113" s="26" t="s">
        <v>696</v>
      </c>
      <c r="L113" s="26" t="s">
        <v>53</v>
      </c>
      <c r="M113" s="27" t="s">
        <v>200</v>
      </c>
      <c r="N113" s="28" t="s">
        <v>200</v>
      </c>
      <c r="O113" s="29" t="s">
        <v>697</v>
      </c>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row>
    <row r="114" spans="1:52" s="53" customFormat="1" ht="13.5" thickBot="1" x14ac:dyDescent="0.25">
      <c r="A114" s="112" t="s">
        <v>641</v>
      </c>
      <c r="B114" s="113"/>
      <c r="C114" s="112"/>
      <c r="D114" s="112"/>
      <c r="E114" s="112"/>
      <c r="F114" s="112" t="s">
        <v>42</v>
      </c>
      <c r="G114" s="112"/>
      <c r="H114" s="112"/>
      <c r="I114" s="60">
        <f>SUM(I104:I113)</f>
        <v>639457</v>
      </c>
      <c r="J114" s="60">
        <f>SUM(J105:J113)</f>
        <v>1104604</v>
      </c>
      <c r="K114" s="112"/>
      <c r="L114" s="112"/>
      <c r="M114" s="112"/>
      <c r="N114" s="112"/>
      <c r="O114" s="112"/>
      <c r="P114" s="114"/>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row>
    <row r="115" spans="1:52" s="53" customFormat="1" ht="14.25" thickTop="1" thickBot="1" x14ac:dyDescent="0.25">
      <c r="A115" s="14" t="s">
        <v>698</v>
      </c>
      <c r="B115" s="14"/>
      <c r="C115" s="14"/>
      <c r="D115" s="14"/>
      <c r="E115" s="14"/>
      <c r="F115" s="14"/>
      <c r="G115" s="14"/>
      <c r="H115" s="14"/>
      <c r="I115" s="14"/>
      <c r="J115" s="14"/>
      <c r="K115" s="14"/>
      <c r="L115" s="14"/>
      <c r="M115" s="14"/>
      <c r="N115" s="14"/>
      <c r="O115" s="14"/>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row>
    <row r="116" spans="1:52" s="4" customFormat="1" ht="34.5" thickTop="1" x14ac:dyDescent="0.2">
      <c r="A116" s="17" t="s">
        <v>699</v>
      </c>
      <c r="B116" s="18" t="s">
        <v>700</v>
      </c>
      <c r="C116" s="19" t="s">
        <v>701</v>
      </c>
      <c r="D116" s="19" t="s">
        <v>702</v>
      </c>
      <c r="E116" s="17" t="s">
        <v>33</v>
      </c>
      <c r="F116" s="26" t="s">
        <v>61</v>
      </c>
      <c r="G116" s="26" t="s">
        <v>703</v>
      </c>
      <c r="H116" s="44" t="s">
        <v>704</v>
      </c>
      <c r="I116" s="45">
        <v>185000</v>
      </c>
      <c r="J116" s="46">
        <v>417087</v>
      </c>
      <c r="K116" s="26" t="s">
        <v>705</v>
      </c>
      <c r="L116" s="26" t="s">
        <v>259</v>
      </c>
      <c r="M116" s="27" t="s">
        <v>706</v>
      </c>
      <c r="N116" s="28" t="s">
        <v>706</v>
      </c>
      <c r="O116" s="29" t="s">
        <v>707</v>
      </c>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row>
    <row r="117" spans="1:52" s="4" customFormat="1" ht="45" x14ac:dyDescent="0.2">
      <c r="A117" s="21" t="s">
        <v>699</v>
      </c>
      <c r="B117" s="42" t="s">
        <v>708</v>
      </c>
      <c r="C117" s="43" t="s">
        <v>709</v>
      </c>
      <c r="D117" s="19" t="s">
        <v>710</v>
      </c>
      <c r="E117" s="17" t="s">
        <v>181</v>
      </c>
      <c r="F117" s="26" t="s">
        <v>61</v>
      </c>
      <c r="G117" s="26" t="s">
        <v>703</v>
      </c>
      <c r="H117" s="44" t="s">
        <v>704</v>
      </c>
      <c r="I117" s="45">
        <v>33127.61</v>
      </c>
      <c r="J117" s="46">
        <v>122364.66</v>
      </c>
      <c r="K117" s="26" t="s">
        <v>711</v>
      </c>
      <c r="L117" s="26" t="s">
        <v>101</v>
      </c>
      <c r="M117" s="47" t="s">
        <v>712</v>
      </c>
      <c r="N117" s="82" t="s">
        <v>351</v>
      </c>
      <c r="O117" s="29" t="s">
        <v>713</v>
      </c>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115"/>
    </row>
    <row r="118" spans="1:52" s="4" customFormat="1" ht="67.5" x14ac:dyDescent="0.2">
      <c r="A118" s="17" t="s">
        <v>699</v>
      </c>
      <c r="B118" s="18" t="s">
        <v>714</v>
      </c>
      <c r="C118" s="19" t="s">
        <v>715</v>
      </c>
      <c r="D118" s="19" t="s">
        <v>716</v>
      </c>
      <c r="E118" s="17" t="s">
        <v>288</v>
      </c>
      <c r="F118" s="26" t="s">
        <v>61</v>
      </c>
      <c r="G118" s="26" t="s">
        <v>717</v>
      </c>
      <c r="H118" s="44" t="s">
        <v>718</v>
      </c>
      <c r="I118" s="45">
        <v>16128</v>
      </c>
      <c r="J118" s="46">
        <v>126880</v>
      </c>
      <c r="K118" s="26" t="s">
        <v>719</v>
      </c>
      <c r="L118" s="26" t="s">
        <v>85</v>
      </c>
      <c r="M118" s="27" t="s">
        <v>720</v>
      </c>
      <c r="N118" s="56" t="s">
        <v>720</v>
      </c>
      <c r="O118" s="29" t="s">
        <v>721</v>
      </c>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row>
    <row r="119" spans="1:52" s="4" customFormat="1" ht="22.5" x14ac:dyDescent="0.2">
      <c r="A119" s="17" t="s">
        <v>699</v>
      </c>
      <c r="B119" s="18" t="s">
        <v>722</v>
      </c>
      <c r="C119" s="19" t="s">
        <v>723</v>
      </c>
      <c r="D119" s="19" t="s">
        <v>724</v>
      </c>
      <c r="E119" s="17" t="s">
        <v>725</v>
      </c>
      <c r="F119" s="26" t="s">
        <v>61</v>
      </c>
      <c r="G119" s="26" t="s">
        <v>703</v>
      </c>
      <c r="H119" s="44" t="s">
        <v>726</v>
      </c>
      <c r="I119" s="45">
        <v>615115</v>
      </c>
      <c r="J119" s="46">
        <v>1122172</v>
      </c>
      <c r="K119" s="26" t="s">
        <v>727</v>
      </c>
      <c r="L119" s="26" t="s">
        <v>53</v>
      </c>
      <c r="M119" s="27" t="s">
        <v>728</v>
      </c>
      <c r="N119" s="56" t="s">
        <v>729</v>
      </c>
      <c r="O119" s="29" t="s">
        <v>730</v>
      </c>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row>
    <row r="120" spans="1:52" s="4" customFormat="1" ht="33.75" x14ac:dyDescent="0.2">
      <c r="A120" s="21" t="s">
        <v>699</v>
      </c>
      <c r="B120" s="42" t="s">
        <v>731</v>
      </c>
      <c r="C120" s="43" t="s">
        <v>732</v>
      </c>
      <c r="D120" s="19" t="s">
        <v>733</v>
      </c>
      <c r="E120" s="17" t="s">
        <v>33</v>
      </c>
      <c r="F120" s="26" t="s">
        <v>61</v>
      </c>
      <c r="G120" s="26" t="s">
        <v>703</v>
      </c>
      <c r="H120" s="44" t="s">
        <v>704</v>
      </c>
      <c r="I120" s="45">
        <v>0</v>
      </c>
      <c r="J120" s="46">
        <v>111006</v>
      </c>
      <c r="K120" s="26" t="s">
        <v>734</v>
      </c>
      <c r="L120" s="26" t="s">
        <v>53</v>
      </c>
      <c r="M120" s="47" t="s">
        <v>735</v>
      </c>
      <c r="N120" s="116" t="s">
        <v>735</v>
      </c>
      <c r="O120" s="29" t="s">
        <v>736</v>
      </c>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115"/>
    </row>
    <row r="121" spans="1:52" s="53" customFormat="1" ht="13.5" thickBot="1" x14ac:dyDescent="0.25">
      <c r="A121" s="31" t="s">
        <v>699</v>
      </c>
      <c r="B121" s="18"/>
      <c r="C121" s="32"/>
      <c r="D121" s="32"/>
      <c r="E121" s="31"/>
      <c r="F121" s="58" t="s">
        <v>42</v>
      </c>
      <c r="G121" s="58"/>
      <c r="H121" s="59"/>
      <c r="I121" s="60">
        <f>SUM(I116:I120)</f>
        <v>849370.61</v>
      </c>
      <c r="J121" s="60">
        <f>SUM(J116:J120)</f>
        <v>1899509.6600000001</v>
      </c>
      <c r="K121" s="58"/>
      <c r="L121" s="58"/>
      <c r="M121" s="61"/>
      <c r="N121" s="61"/>
      <c r="O121" s="31"/>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row>
    <row r="122" spans="1:52" s="53" customFormat="1" ht="13.5" thickBot="1" x14ac:dyDescent="0.25">
      <c r="A122" s="14" t="s">
        <v>737</v>
      </c>
      <c r="B122" s="14"/>
      <c r="C122" s="14"/>
      <c r="D122" s="14"/>
      <c r="E122" s="14"/>
      <c r="F122" s="14"/>
      <c r="G122" s="14"/>
      <c r="H122" s="14"/>
      <c r="I122" s="14"/>
      <c r="J122" s="14"/>
      <c r="K122" s="14"/>
      <c r="L122" s="14"/>
      <c r="M122" s="14"/>
      <c r="N122" s="14"/>
      <c r="O122" s="14"/>
      <c r="P122" s="117"/>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row>
    <row r="123" spans="1:52" s="53" customFormat="1" ht="34.5" thickTop="1" x14ac:dyDescent="0.2">
      <c r="A123" s="62" t="s">
        <v>738</v>
      </c>
      <c r="B123" s="42" t="s">
        <v>739</v>
      </c>
      <c r="C123" s="63" t="s">
        <v>740</v>
      </c>
      <c r="D123" s="63" t="s">
        <v>741</v>
      </c>
      <c r="E123" s="62" t="s">
        <v>60</v>
      </c>
      <c r="F123" s="64" t="s">
        <v>742</v>
      </c>
      <c r="G123" s="64" t="s">
        <v>289</v>
      </c>
      <c r="H123" s="118" t="s">
        <v>743</v>
      </c>
      <c r="I123" s="24">
        <v>0</v>
      </c>
      <c r="J123" s="119">
        <f>SUM(31025.89+2332.66+1674.5+25000+1933.66+25000+25000+809.58+2401+1898.04+982+1154+2722.9)</f>
        <v>121934.23</v>
      </c>
      <c r="K123" s="64" t="s">
        <v>744</v>
      </c>
      <c r="L123" s="64" t="s">
        <v>259</v>
      </c>
      <c r="M123" s="120" t="s">
        <v>745</v>
      </c>
      <c r="N123" s="121" t="s">
        <v>745</v>
      </c>
      <c r="O123" s="122" t="s">
        <v>746</v>
      </c>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row>
    <row r="124" spans="1:52" s="53" customFormat="1" ht="45" x14ac:dyDescent="0.2">
      <c r="A124" s="62" t="s">
        <v>747</v>
      </c>
      <c r="B124" s="42" t="s">
        <v>748</v>
      </c>
      <c r="C124" s="63" t="s">
        <v>749</v>
      </c>
      <c r="D124" s="63" t="s">
        <v>750</v>
      </c>
      <c r="E124" s="17" t="s">
        <v>645</v>
      </c>
      <c r="F124" s="64" t="s">
        <v>61</v>
      </c>
      <c r="G124" s="64" t="s">
        <v>747</v>
      </c>
      <c r="H124" s="118" t="s">
        <v>751</v>
      </c>
      <c r="I124" s="24">
        <v>0</v>
      </c>
      <c r="J124" s="119">
        <f>9999+10000</f>
        <v>19999</v>
      </c>
      <c r="K124" s="64" t="s">
        <v>752</v>
      </c>
      <c r="L124" s="64" t="s">
        <v>53</v>
      </c>
      <c r="M124" s="120" t="s">
        <v>533</v>
      </c>
      <c r="N124" s="121" t="s">
        <v>218</v>
      </c>
      <c r="O124" s="29" t="s">
        <v>753</v>
      </c>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row>
    <row r="125" spans="1:52" s="53" customFormat="1" ht="33.75" x14ac:dyDescent="0.2">
      <c r="A125" s="17" t="s">
        <v>738</v>
      </c>
      <c r="B125" s="19" t="s">
        <v>754</v>
      </c>
      <c r="C125" s="19" t="s">
        <v>755</v>
      </c>
      <c r="D125" s="19" t="s">
        <v>756</v>
      </c>
      <c r="E125" s="17" t="s">
        <v>288</v>
      </c>
      <c r="F125" s="26" t="s">
        <v>61</v>
      </c>
      <c r="G125" s="26" t="s">
        <v>50</v>
      </c>
      <c r="H125" s="80" t="s">
        <v>757</v>
      </c>
      <c r="I125" s="45">
        <v>0</v>
      </c>
      <c r="J125" s="46">
        <v>30000</v>
      </c>
      <c r="K125" s="86" t="s">
        <v>758</v>
      </c>
      <c r="L125" s="26" t="s">
        <v>259</v>
      </c>
      <c r="M125" s="54" t="s">
        <v>759</v>
      </c>
      <c r="N125" s="56" t="s">
        <v>759</v>
      </c>
      <c r="O125" s="91" t="s">
        <v>760</v>
      </c>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row>
    <row r="126" spans="1:52" s="53" customFormat="1" ht="22.5" x14ac:dyDescent="0.2">
      <c r="A126" s="41" t="s">
        <v>761</v>
      </c>
      <c r="B126" s="18" t="s">
        <v>762</v>
      </c>
      <c r="C126" s="19" t="s">
        <v>58</v>
      </c>
      <c r="D126" s="19" t="s">
        <v>58</v>
      </c>
      <c r="E126" s="17" t="s">
        <v>33</v>
      </c>
      <c r="F126" s="26" t="s">
        <v>61</v>
      </c>
      <c r="G126" s="26" t="s">
        <v>646</v>
      </c>
      <c r="H126" s="80" t="s">
        <v>757</v>
      </c>
      <c r="I126" s="45">
        <v>0</v>
      </c>
      <c r="J126" s="46">
        <v>46750</v>
      </c>
      <c r="K126" s="26" t="s">
        <v>763</v>
      </c>
      <c r="L126" s="26" t="s">
        <v>764</v>
      </c>
      <c r="M126" s="54" t="s">
        <v>765</v>
      </c>
      <c r="N126" s="56" t="s">
        <v>766</v>
      </c>
      <c r="O126" s="29" t="s">
        <v>767</v>
      </c>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row>
    <row r="127" spans="1:52" s="53" customFormat="1" ht="33.75" x14ac:dyDescent="0.2">
      <c r="A127" s="41" t="s">
        <v>761</v>
      </c>
      <c r="B127" s="18" t="s">
        <v>768</v>
      </c>
      <c r="C127" s="19" t="s">
        <v>769</v>
      </c>
      <c r="D127" s="19" t="s">
        <v>770</v>
      </c>
      <c r="E127" s="17" t="s">
        <v>33</v>
      </c>
      <c r="F127" s="26" t="s">
        <v>61</v>
      </c>
      <c r="G127" s="26" t="s">
        <v>646</v>
      </c>
      <c r="H127" s="80" t="s">
        <v>757</v>
      </c>
      <c r="I127" s="45">
        <v>0</v>
      </c>
      <c r="J127" s="46">
        <v>85000</v>
      </c>
      <c r="K127" s="26" t="s">
        <v>771</v>
      </c>
      <c r="L127" s="26" t="s">
        <v>259</v>
      </c>
      <c r="M127" s="54" t="s">
        <v>772</v>
      </c>
      <c r="N127" s="56" t="s">
        <v>772</v>
      </c>
      <c r="O127" s="29" t="s">
        <v>773</v>
      </c>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row>
    <row r="128" spans="1:52" s="53" customFormat="1" ht="22.5" x14ac:dyDescent="0.2">
      <c r="A128" s="41" t="s">
        <v>761</v>
      </c>
      <c r="B128" s="18" t="s">
        <v>774</v>
      </c>
      <c r="C128" s="19" t="s">
        <v>775</v>
      </c>
      <c r="D128" s="19" t="s">
        <v>776</v>
      </c>
      <c r="E128" s="17" t="s">
        <v>60</v>
      </c>
      <c r="F128" s="26" t="s">
        <v>61</v>
      </c>
      <c r="G128" s="26" t="s">
        <v>646</v>
      </c>
      <c r="H128" s="80" t="s">
        <v>757</v>
      </c>
      <c r="I128" s="45" t="s">
        <v>60</v>
      </c>
      <c r="J128" s="46">
        <v>370458</v>
      </c>
      <c r="K128" s="26" t="s">
        <v>705</v>
      </c>
      <c r="L128" s="26" t="s">
        <v>259</v>
      </c>
      <c r="M128" s="54" t="s">
        <v>777</v>
      </c>
      <c r="N128" s="56" t="s">
        <v>777</v>
      </c>
      <c r="O128" s="91" t="s">
        <v>778</v>
      </c>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row>
    <row r="129" spans="1:52" s="4" customFormat="1" ht="33.75" x14ac:dyDescent="0.2">
      <c r="A129" s="17" t="s">
        <v>747</v>
      </c>
      <c r="B129" s="17">
        <v>1385</v>
      </c>
      <c r="C129" s="19" t="s">
        <v>779</v>
      </c>
      <c r="D129" s="19" t="s">
        <v>780</v>
      </c>
      <c r="E129" s="17" t="s">
        <v>288</v>
      </c>
      <c r="F129" s="26" t="s">
        <v>61</v>
      </c>
      <c r="G129" s="26" t="s">
        <v>50</v>
      </c>
      <c r="H129" s="80" t="s">
        <v>757</v>
      </c>
      <c r="I129" s="45">
        <v>0</v>
      </c>
      <c r="J129" s="46">
        <v>51852</v>
      </c>
      <c r="K129" s="26" t="s">
        <v>781</v>
      </c>
      <c r="L129" s="26" t="s">
        <v>782</v>
      </c>
      <c r="M129" s="27" t="s">
        <v>783</v>
      </c>
      <c r="N129" s="28" t="s">
        <v>115</v>
      </c>
      <c r="O129" s="29" t="s">
        <v>784</v>
      </c>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115"/>
    </row>
    <row r="130" spans="1:52" s="53" customFormat="1" ht="56.25" x14ac:dyDescent="0.2">
      <c r="A130" s="17" t="s">
        <v>738</v>
      </c>
      <c r="B130" s="18" t="s">
        <v>785</v>
      </c>
      <c r="C130" s="19" t="s">
        <v>786</v>
      </c>
      <c r="D130" s="19" t="s">
        <v>787</v>
      </c>
      <c r="E130" s="17" t="s">
        <v>788</v>
      </c>
      <c r="F130" s="26" t="s">
        <v>61</v>
      </c>
      <c r="G130" s="26" t="s">
        <v>646</v>
      </c>
      <c r="H130" s="80" t="s">
        <v>757</v>
      </c>
      <c r="I130" s="45">
        <v>56039</v>
      </c>
      <c r="J130" s="46">
        <v>876472.75</v>
      </c>
      <c r="K130" s="26" t="s">
        <v>705</v>
      </c>
      <c r="L130" s="26" t="s">
        <v>259</v>
      </c>
      <c r="M130" s="54" t="s">
        <v>789</v>
      </c>
      <c r="N130" s="56" t="s">
        <v>789</v>
      </c>
      <c r="O130" s="91" t="s">
        <v>790</v>
      </c>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row>
    <row r="131" spans="1:52" s="4" customFormat="1" ht="56.25" x14ac:dyDescent="0.2">
      <c r="A131" s="17" t="s">
        <v>747</v>
      </c>
      <c r="B131" s="17">
        <v>1646</v>
      </c>
      <c r="C131" s="19" t="s">
        <v>791</v>
      </c>
      <c r="D131" s="19" t="s">
        <v>792</v>
      </c>
      <c r="E131" s="17" t="s">
        <v>33</v>
      </c>
      <c r="F131" s="26" t="s">
        <v>61</v>
      </c>
      <c r="G131" s="26" t="s">
        <v>50</v>
      </c>
      <c r="H131" s="80" t="s">
        <v>757</v>
      </c>
      <c r="I131" s="45">
        <v>615440</v>
      </c>
      <c r="J131" s="46">
        <v>615440</v>
      </c>
      <c r="K131" s="26" t="s">
        <v>793</v>
      </c>
      <c r="L131" s="26" t="s">
        <v>53</v>
      </c>
      <c r="M131" s="27" t="s">
        <v>794</v>
      </c>
      <c r="N131" s="28" t="s">
        <v>795</v>
      </c>
      <c r="O131" s="29" t="s">
        <v>796</v>
      </c>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115"/>
    </row>
    <row r="132" spans="1:52" s="53" customFormat="1" ht="13.5" thickBot="1" x14ac:dyDescent="0.25">
      <c r="A132" s="31" t="s">
        <v>738</v>
      </c>
      <c r="B132" s="31"/>
      <c r="C132" s="32"/>
      <c r="D132" s="32"/>
      <c r="E132" s="31"/>
      <c r="F132" s="34" t="s">
        <v>42</v>
      </c>
      <c r="G132" s="34"/>
      <c r="H132" s="35"/>
      <c r="I132" s="60">
        <f>SUM(I123:I131)</f>
        <v>671479</v>
      </c>
      <c r="J132" s="60">
        <f>SUM(J123:J131)</f>
        <v>2217905.98</v>
      </c>
      <c r="K132" s="34"/>
      <c r="L132" s="34"/>
      <c r="M132" s="123"/>
      <c r="N132" s="123"/>
      <c r="O132" s="33"/>
      <c r="P132" s="114" t="s">
        <v>60</v>
      </c>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row>
    <row r="133" spans="1:52" s="53" customFormat="1" ht="13.5" thickBot="1" x14ac:dyDescent="0.25">
      <c r="A133" s="14" t="s">
        <v>797</v>
      </c>
      <c r="B133" s="14"/>
      <c r="C133" s="14"/>
      <c r="D133" s="14"/>
      <c r="E133" s="14"/>
      <c r="F133" s="14"/>
      <c r="G133" s="14"/>
      <c r="H133" s="14"/>
      <c r="I133" s="14"/>
      <c r="J133" s="14"/>
      <c r="K133" s="14"/>
      <c r="L133" s="14"/>
      <c r="M133" s="14"/>
      <c r="N133" s="14"/>
      <c r="O133" s="14"/>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row>
    <row r="134" spans="1:52" s="16" customFormat="1" ht="14.25" thickTop="1" thickBot="1" x14ac:dyDescent="0.25">
      <c r="A134" s="33" t="s">
        <v>798</v>
      </c>
      <c r="B134" s="33"/>
      <c r="C134" s="57"/>
      <c r="D134" s="57"/>
      <c r="E134" s="33"/>
      <c r="F134" s="34" t="s">
        <v>42</v>
      </c>
      <c r="G134" s="34"/>
      <c r="H134" s="35"/>
      <c r="I134" s="36">
        <v>0</v>
      </c>
      <c r="J134" s="36">
        <v>0</v>
      </c>
      <c r="K134" s="34"/>
      <c r="L134" s="34"/>
      <c r="M134" s="123"/>
      <c r="N134" s="123"/>
      <c r="O134" s="33"/>
      <c r="P134" s="124"/>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row>
    <row r="135" spans="1:52" s="126" customFormat="1" ht="13.5" thickBot="1" x14ac:dyDescent="0.25">
      <c r="A135" s="14" t="s">
        <v>799</v>
      </c>
      <c r="B135" s="14"/>
      <c r="C135" s="14"/>
      <c r="D135" s="14"/>
      <c r="E135" s="14"/>
      <c r="F135" s="14"/>
      <c r="G135" s="14"/>
      <c r="H135" s="14"/>
      <c r="I135" s="14"/>
      <c r="J135" s="14"/>
      <c r="K135" s="14"/>
      <c r="L135" s="14"/>
      <c r="M135" s="14"/>
      <c r="N135" s="14"/>
      <c r="O135" s="14"/>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row>
    <row r="136" spans="1:52" s="4" customFormat="1" ht="57" thickTop="1" x14ac:dyDescent="0.2">
      <c r="A136" s="21" t="s">
        <v>800</v>
      </c>
      <c r="B136" s="18" t="s">
        <v>801</v>
      </c>
      <c r="C136" s="43" t="s">
        <v>802</v>
      </c>
      <c r="D136" s="43" t="s">
        <v>803</v>
      </c>
      <c r="E136" s="21" t="s">
        <v>288</v>
      </c>
      <c r="F136" s="22" t="s">
        <v>804</v>
      </c>
      <c r="G136" s="22" t="s">
        <v>800</v>
      </c>
      <c r="H136" s="23" t="s">
        <v>805</v>
      </c>
      <c r="I136" s="65">
        <v>0</v>
      </c>
      <c r="J136" s="25">
        <f>609054+68766+694282+702920+632627+70293+701465</f>
        <v>3479407</v>
      </c>
      <c r="K136" s="22" t="s">
        <v>806</v>
      </c>
      <c r="L136" s="22" t="s">
        <v>53</v>
      </c>
      <c r="M136" s="107" t="s">
        <v>807</v>
      </c>
      <c r="N136" s="108" t="s">
        <v>808</v>
      </c>
      <c r="O136" s="73" t="s">
        <v>809</v>
      </c>
      <c r="P136" s="127" t="s">
        <v>60</v>
      </c>
      <c r="Q136" s="128"/>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row>
    <row r="137" spans="1:52" s="53" customFormat="1" ht="22.5" x14ac:dyDescent="0.2">
      <c r="A137" s="21" t="s">
        <v>800</v>
      </c>
      <c r="B137" s="18" t="s">
        <v>810</v>
      </c>
      <c r="C137" s="43" t="s">
        <v>58</v>
      </c>
      <c r="D137" s="43" t="s">
        <v>811</v>
      </c>
      <c r="E137" s="21" t="s">
        <v>60</v>
      </c>
      <c r="F137" s="22" t="s">
        <v>61</v>
      </c>
      <c r="G137" s="22" t="s">
        <v>289</v>
      </c>
      <c r="H137" s="23" t="s">
        <v>812</v>
      </c>
      <c r="I137" s="65">
        <v>0</v>
      </c>
      <c r="J137" s="25">
        <f>75000+50000+25000</f>
        <v>150000</v>
      </c>
      <c r="K137" s="22" t="s">
        <v>62</v>
      </c>
      <c r="L137" s="22" t="s">
        <v>420</v>
      </c>
      <c r="M137" s="107" t="s">
        <v>813</v>
      </c>
      <c r="N137" s="108" t="s">
        <v>813</v>
      </c>
      <c r="O137" s="73" t="s">
        <v>814</v>
      </c>
      <c r="P137" s="3"/>
      <c r="Q137" s="3"/>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row>
    <row r="138" spans="1:52" s="53" customFormat="1" ht="45" x14ac:dyDescent="0.2">
      <c r="A138" s="21" t="s">
        <v>800</v>
      </c>
      <c r="B138" s="18" t="s">
        <v>815</v>
      </c>
      <c r="C138" s="43" t="s">
        <v>816</v>
      </c>
      <c r="D138" s="43" t="s">
        <v>817</v>
      </c>
      <c r="E138" s="21" t="s">
        <v>33</v>
      </c>
      <c r="F138" s="22" t="s">
        <v>61</v>
      </c>
      <c r="G138" s="22" t="s">
        <v>800</v>
      </c>
      <c r="H138" s="23" t="s">
        <v>812</v>
      </c>
      <c r="I138" s="65">
        <v>362188</v>
      </c>
      <c r="J138" s="25">
        <v>724376</v>
      </c>
      <c r="K138" s="22" t="s">
        <v>818</v>
      </c>
      <c r="L138" s="22" t="s">
        <v>53</v>
      </c>
      <c r="M138" s="107" t="s">
        <v>819</v>
      </c>
      <c r="N138" s="108" t="s">
        <v>820</v>
      </c>
      <c r="O138" s="73" t="s">
        <v>821</v>
      </c>
      <c r="P138" s="3"/>
      <c r="Q138" s="3"/>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row>
    <row r="139" spans="1:52" s="53" customFormat="1" ht="45" x14ac:dyDescent="0.2">
      <c r="A139" s="21" t="s">
        <v>800</v>
      </c>
      <c r="B139" s="18" t="s">
        <v>822</v>
      </c>
      <c r="C139" s="43" t="s">
        <v>58</v>
      </c>
      <c r="D139" s="43" t="s">
        <v>823</v>
      </c>
      <c r="E139" s="21" t="s">
        <v>33</v>
      </c>
      <c r="F139" s="22" t="s">
        <v>61</v>
      </c>
      <c r="G139" s="22" t="s">
        <v>824</v>
      </c>
      <c r="H139" s="23" t="s">
        <v>825</v>
      </c>
      <c r="I139" s="65">
        <v>0</v>
      </c>
      <c r="J139" s="25">
        <v>17000</v>
      </c>
      <c r="K139" s="22" t="s">
        <v>826</v>
      </c>
      <c r="L139" s="22" t="s">
        <v>253</v>
      </c>
      <c r="M139" s="107" t="s">
        <v>827</v>
      </c>
      <c r="N139" s="108" t="s">
        <v>827</v>
      </c>
      <c r="O139" s="73" t="s">
        <v>828</v>
      </c>
      <c r="P139" s="3"/>
      <c r="Q139" s="3"/>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row>
    <row r="140" spans="1:52" s="4" customFormat="1" ht="45" x14ac:dyDescent="0.2">
      <c r="A140" s="21" t="s">
        <v>800</v>
      </c>
      <c r="B140" s="18" t="s">
        <v>829</v>
      </c>
      <c r="C140" s="43" t="s">
        <v>830</v>
      </c>
      <c r="D140" s="43" t="s">
        <v>831</v>
      </c>
      <c r="E140" s="21" t="s">
        <v>60</v>
      </c>
      <c r="F140" s="22" t="s">
        <v>61</v>
      </c>
      <c r="G140" s="22" t="s">
        <v>832</v>
      </c>
      <c r="H140" s="23" t="s">
        <v>833</v>
      </c>
      <c r="I140" s="65">
        <v>0</v>
      </c>
      <c r="J140" s="25">
        <f>107676+113324</f>
        <v>221000</v>
      </c>
      <c r="K140" s="22" t="s">
        <v>834</v>
      </c>
      <c r="L140" s="22" t="s">
        <v>625</v>
      </c>
      <c r="M140" s="107" t="s">
        <v>835</v>
      </c>
      <c r="N140" s="108" t="s">
        <v>836</v>
      </c>
      <c r="O140" s="73" t="s">
        <v>837</v>
      </c>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row>
    <row r="141" spans="1:52" s="53" customFormat="1" ht="33.75" x14ac:dyDescent="0.2">
      <c r="A141" s="21" t="s">
        <v>800</v>
      </c>
      <c r="B141" s="18" t="s">
        <v>838</v>
      </c>
      <c r="C141" s="43" t="s">
        <v>839</v>
      </c>
      <c r="D141" s="43" t="s">
        <v>840</v>
      </c>
      <c r="E141" s="21" t="s">
        <v>288</v>
      </c>
      <c r="F141" s="22" t="s">
        <v>61</v>
      </c>
      <c r="G141" s="22" t="s">
        <v>832</v>
      </c>
      <c r="H141" s="23" t="s">
        <v>833</v>
      </c>
      <c r="I141" s="65">
        <v>0</v>
      </c>
      <c r="J141" s="25">
        <f>190625+228750</f>
        <v>419375</v>
      </c>
      <c r="K141" s="22" t="s">
        <v>841</v>
      </c>
      <c r="L141" s="22" t="s">
        <v>53</v>
      </c>
      <c r="M141" s="107" t="s">
        <v>842</v>
      </c>
      <c r="N141" s="108" t="s">
        <v>843</v>
      </c>
      <c r="O141" s="73" t="s">
        <v>844</v>
      </c>
      <c r="P141" s="3"/>
      <c r="Q141" s="3"/>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row>
    <row r="142" spans="1:52" s="53" customFormat="1" ht="13.5" thickBot="1" x14ac:dyDescent="0.25">
      <c r="A142" s="129" t="s">
        <v>800</v>
      </c>
      <c r="B142" s="129"/>
      <c r="C142" s="130"/>
      <c r="D142" s="130"/>
      <c r="E142" s="131"/>
      <c r="F142" s="132" t="s">
        <v>42</v>
      </c>
      <c r="G142" s="132"/>
      <c r="H142" s="133"/>
      <c r="I142" s="134">
        <f>SUM(I136:I141)</f>
        <v>362188</v>
      </c>
      <c r="J142" s="135">
        <f>SUM(J136:J141)</f>
        <v>5011158</v>
      </c>
      <c r="K142" s="132"/>
      <c r="L142" s="132"/>
      <c r="M142" s="136"/>
      <c r="N142" s="136"/>
      <c r="O142" s="129"/>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row>
    <row r="143" spans="1:52" s="53" customFormat="1" ht="13.5" thickBot="1" x14ac:dyDescent="0.25">
      <c r="A143" s="14" t="s">
        <v>845</v>
      </c>
      <c r="B143" s="14"/>
      <c r="C143" s="14"/>
      <c r="D143" s="14"/>
      <c r="E143" s="14"/>
      <c r="F143" s="14"/>
      <c r="G143" s="14"/>
      <c r="H143" s="14"/>
      <c r="I143" s="14"/>
      <c r="J143" s="14"/>
      <c r="K143" s="14"/>
      <c r="L143" s="14"/>
      <c r="M143" s="14"/>
      <c r="N143" s="14"/>
      <c r="O143" s="14"/>
      <c r="P143" s="55"/>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row>
    <row r="144" spans="1:52" s="4" customFormat="1" ht="34.5" thickTop="1" x14ac:dyDescent="0.2">
      <c r="A144" s="21" t="s">
        <v>846</v>
      </c>
      <c r="B144" s="42" t="s">
        <v>847</v>
      </c>
      <c r="C144" s="43" t="s">
        <v>199</v>
      </c>
      <c r="D144" s="43" t="s">
        <v>848</v>
      </c>
      <c r="E144" s="21" t="s">
        <v>288</v>
      </c>
      <c r="F144" s="22" t="s">
        <v>61</v>
      </c>
      <c r="G144" s="26" t="s">
        <v>849</v>
      </c>
      <c r="H144" s="44" t="s">
        <v>850</v>
      </c>
      <c r="I144" s="24">
        <v>0</v>
      </c>
      <c r="J144" s="46">
        <v>25000</v>
      </c>
      <c r="K144" s="92" t="s">
        <v>851</v>
      </c>
      <c r="L144" s="92" t="s">
        <v>376</v>
      </c>
      <c r="M144" s="137" t="s">
        <v>852</v>
      </c>
      <c r="N144" s="138" t="s">
        <v>852</v>
      </c>
      <c r="O144" s="29" t="s">
        <v>853</v>
      </c>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row>
    <row r="145" spans="1:52" s="4" customFormat="1" ht="56.25" x14ac:dyDescent="0.2">
      <c r="A145" s="21" t="s">
        <v>846</v>
      </c>
      <c r="B145" s="42" t="s">
        <v>854</v>
      </c>
      <c r="C145" s="43" t="s">
        <v>855</v>
      </c>
      <c r="D145" s="43" t="s">
        <v>856</v>
      </c>
      <c r="E145" s="21" t="s">
        <v>288</v>
      </c>
      <c r="F145" s="22" t="s">
        <v>61</v>
      </c>
      <c r="G145" s="22" t="s">
        <v>857</v>
      </c>
      <c r="H145" s="23" t="s">
        <v>850</v>
      </c>
      <c r="I145" s="24">
        <v>219405</v>
      </c>
      <c r="J145" s="25">
        <v>3391081.5</v>
      </c>
      <c r="K145" s="22" t="s">
        <v>858</v>
      </c>
      <c r="L145" s="22" t="s">
        <v>53</v>
      </c>
      <c r="M145" s="107" t="s">
        <v>859</v>
      </c>
      <c r="N145" s="108" t="s">
        <v>860</v>
      </c>
      <c r="O145" s="73" t="s">
        <v>861</v>
      </c>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row>
    <row r="146" spans="1:52" s="4" customFormat="1" ht="45" x14ac:dyDescent="0.2">
      <c r="A146" s="21" t="s">
        <v>846</v>
      </c>
      <c r="B146" s="42" t="s">
        <v>862</v>
      </c>
      <c r="C146" s="43" t="s">
        <v>855</v>
      </c>
      <c r="D146" s="43" t="s">
        <v>863</v>
      </c>
      <c r="E146" s="21" t="s">
        <v>864</v>
      </c>
      <c r="F146" s="22" t="s">
        <v>61</v>
      </c>
      <c r="G146" s="22" t="s">
        <v>857</v>
      </c>
      <c r="H146" s="23" t="s">
        <v>850</v>
      </c>
      <c r="I146" s="24">
        <v>0</v>
      </c>
      <c r="J146" s="25">
        <v>321013</v>
      </c>
      <c r="K146" s="22" t="s">
        <v>865</v>
      </c>
      <c r="L146" s="22" t="s">
        <v>53</v>
      </c>
      <c r="M146" s="107" t="s">
        <v>866</v>
      </c>
      <c r="N146" s="108" t="s">
        <v>867</v>
      </c>
      <c r="O146" s="73" t="s">
        <v>868</v>
      </c>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row>
    <row r="147" spans="1:52" s="4" customFormat="1" ht="56.25" x14ac:dyDescent="0.2">
      <c r="A147" s="21" t="s">
        <v>846</v>
      </c>
      <c r="B147" s="42" t="s">
        <v>869</v>
      </c>
      <c r="C147" s="43" t="s">
        <v>870</v>
      </c>
      <c r="D147" s="43" t="s">
        <v>871</v>
      </c>
      <c r="E147" s="21" t="s">
        <v>33</v>
      </c>
      <c r="F147" s="22" t="s">
        <v>61</v>
      </c>
      <c r="G147" s="22" t="s">
        <v>717</v>
      </c>
      <c r="H147" s="23" t="s">
        <v>850</v>
      </c>
      <c r="I147" s="24">
        <v>432842</v>
      </c>
      <c r="J147" s="25">
        <v>432842</v>
      </c>
      <c r="K147" s="22" t="s">
        <v>872</v>
      </c>
      <c r="L147" s="22" t="s">
        <v>53</v>
      </c>
      <c r="M147" s="107" t="s">
        <v>873</v>
      </c>
      <c r="N147" s="108" t="s">
        <v>874</v>
      </c>
      <c r="O147" s="73" t="s">
        <v>875</v>
      </c>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row>
    <row r="148" spans="1:52" s="141" customFormat="1" ht="67.5" x14ac:dyDescent="0.2">
      <c r="A148" s="51" t="s">
        <v>846</v>
      </c>
      <c r="B148" s="51">
        <v>1437</v>
      </c>
      <c r="C148" s="51" t="s">
        <v>876</v>
      </c>
      <c r="D148" s="21" t="s">
        <v>877</v>
      </c>
      <c r="E148" s="21" t="s">
        <v>878</v>
      </c>
      <c r="F148" s="22" t="s">
        <v>61</v>
      </c>
      <c r="G148" s="4" t="s">
        <v>717</v>
      </c>
      <c r="H148" s="51" t="s">
        <v>879</v>
      </c>
      <c r="I148" s="24">
        <v>484908</v>
      </c>
      <c r="J148" s="25">
        <v>1381322</v>
      </c>
      <c r="K148" s="22" t="s">
        <v>880</v>
      </c>
      <c r="L148" s="26" t="s">
        <v>341</v>
      </c>
      <c r="M148" s="115" t="s">
        <v>881</v>
      </c>
      <c r="N148" s="4" t="s">
        <v>613</v>
      </c>
      <c r="O148" s="139" t="s">
        <v>882</v>
      </c>
      <c r="P148" s="3"/>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c r="AL148" s="140"/>
      <c r="AM148" s="140"/>
      <c r="AN148" s="140"/>
      <c r="AO148" s="140"/>
      <c r="AP148" s="140"/>
      <c r="AQ148" s="140"/>
      <c r="AR148" s="140"/>
      <c r="AS148" s="140"/>
      <c r="AT148" s="140"/>
      <c r="AU148" s="140"/>
      <c r="AV148" s="140"/>
      <c r="AW148" s="140"/>
      <c r="AX148" s="140"/>
      <c r="AY148" s="140"/>
      <c r="AZ148" s="140"/>
    </row>
    <row r="149" spans="1:52" s="53" customFormat="1" ht="22.5" x14ac:dyDescent="0.2">
      <c r="A149" s="21" t="s">
        <v>846</v>
      </c>
      <c r="B149" s="18" t="s">
        <v>883</v>
      </c>
      <c r="C149" s="43" t="s">
        <v>368</v>
      </c>
      <c r="D149" s="19" t="s">
        <v>884</v>
      </c>
      <c r="E149" s="74" t="s">
        <v>60</v>
      </c>
      <c r="F149" s="86" t="s">
        <v>61</v>
      </c>
      <c r="G149" s="86" t="s">
        <v>289</v>
      </c>
      <c r="H149" s="87" t="s">
        <v>885</v>
      </c>
      <c r="I149" s="24">
        <v>0</v>
      </c>
      <c r="J149" s="109">
        <v>3000</v>
      </c>
      <c r="K149" s="86" t="s">
        <v>654</v>
      </c>
      <c r="L149" s="86" t="s">
        <v>655</v>
      </c>
      <c r="M149" s="89" t="s">
        <v>398</v>
      </c>
      <c r="N149" s="110" t="s">
        <v>398</v>
      </c>
      <c r="O149" s="94" t="s">
        <v>656</v>
      </c>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row>
    <row r="150" spans="1:52" s="141" customFormat="1" ht="45" x14ac:dyDescent="0.2">
      <c r="A150" s="51" t="s">
        <v>846</v>
      </c>
      <c r="B150" s="51">
        <v>1641</v>
      </c>
      <c r="C150" s="51" t="s">
        <v>886</v>
      </c>
      <c r="D150" s="21" t="s">
        <v>887</v>
      </c>
      <c r="E150" s="51" t="s">
        <v>33</v>
      </c>
      <c r="F150" s="22" t="s">
        <v>61</v>
      </c>
      <c r="G150" s="4" t="s">
        <v>888</v>
      </c>
      <c r="H150" s="51" t="s">
        <v>885</v>
      </c>
      <c r="I150" s="24">
        <v>266875</v>
      </c>
      <c r="J150" s="25">
        <v>266875</v>
      </c>
      <c r="K150" s="22" t="s">
        <v>889</v>
      </c>
      <c r="L150" s="26" t="s">
        <v>53</v>
      </c>
      <c r="M150" s="115" t="s">
        <v>890</v>
      </c>
      <c r="N150" s="4" t="s">
        <v>232</v>
      </c>
      <c r="O150" s="139" t="s">
        <v>891</v>
      </c>
      <c r="P150" s="3"/>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M150" s="140"/>
      <c r="AN150" s="140"/>
      <c r="AO150" s="140"/>
      <c r="AP150" s="140"/>
      <c r="AQ150" s="140"/>
      <c r="AR150" s="140"/>
      <c r="AS150" s="140"/>
      <c r="AT150" s="140"/>
      <c r="AU150" s="140"/>
      <c r="AV150" s="140"/>
      <c r="AW150" s="140"/>
      <c r="AX150" s="140"/>
      <c r="AY150" s="140"/>
      <c r="AZ150" s="140"/>
    </row>
    <row r="151" spans="1:52" s="53" customFormat="1" ht="33.75" x14ac:dyDescent="0.2">
      <c r="A151" s="21" t="s">
        <v>846</v>
      </c>
      <c r="B151" s="18" t="s">
        <v>892</v>
      </c>
      <c r="C151" s="43" t="s">
        <v>199</v>
      </c>
      <c r="D151" s="19" t="s">
        <v>893</v>
      </c>
      <c r="E151" s="74" t="s">
        <v>33</v>
      </c>
      <c r="F151" s="86" t="s">
        <v>61</v>
      </c>
      <c r="G151" s="86" t="s">
        <v>717</v>
      </c>
      <c r="H151" s="87" t="s">
        <v>885</v>
      </c>
      <c r="I151" s="24">
        <v>12500</v>
      </c>
      <c r="J151" s="109">
        <v>12500</v>
      </c>
      <c r="K151" s="86" t="s">
        <v>826</v>
      </c>
      <c r="L151" s="86" t="s">
        <v>63</v>
      </c>
      <c r="M151" s="89" t="s">
        <v>70</v>
      </c>
      <c r="N151" s="110" t="s">
        <v>70</v>
      </c>
      <c r="O151" s="94" t="s">
        <v>894</v>
      </c>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row>
    <row r="152" spans="1:52" s="53" customFormat="1" ht="45" x14ac:dyDescent="0.2">
      <c r="A152" s="21" t="s">
        <v>846</v>
      </c>
      <c r="B152" s="18" t="s">
        <v>895</v>
      </c>
      <c r="C152" s="43" t="s">
        <v>896</v>
      </c>
      <c r="D152" s="19" t="s">
        <v>897</v>
      </c>
      <c r="E152" s="74" t="s">
        <v>33</v>
      </c>
      <c r="F152" s="86" t="s">
        <v>61</v>
      </c>
      <c r="G152" s="86" t="s">
        <v>717</v>
      </c>
      <c r="H152" s="87" t="s">
        <v>885</v>
      </c>
      <c r="I152" s="24">
        <v>0</v>
      </c>
      <c r="J152" s="109">
        <v>0</v>
      </c>
      <c r="K152" s="86" t="s">
        <v>898</v>
      </c>
      <c r="L152" s="86" t="s">
        <v>85</v>
      </c>
      <c r="M152" s="89" t="s">
        <v>899</v>
      </c>
      <c r="N152" s="110" t="s">
        <v>899</v>
      </c>
      <c r="O152" s="94" t="s">
        <v>900</v>
      </c>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row>
    <row r="153" spans="1:52" s="53" customFormat="1" ht="45" x14ac:dyDescent="0.2">
      <c r="A153" s="21" t="s">
        <v>846</v>
      </c>
      <c r="B153" s="18" t="s">
        <v>901</v>
      </c>
      <c r="C153" s="43" t="s">
        <v>199</v>
      </c>
      <c r="D153" s="19" t="s">
        <v>902</v>
      </c>
      <c r="E153" s="74" t="s">
        <v>33</v>
      </c>
      <c r="F153" s="86" t="s">
        <v>61</v>
      </c>
      <c r="G153" s="86" t="s">
        <v>888</v>
      </c>
      <c r="H153" s="87" t="s">
        <v>903</v>
      </c>
      <c r="I153" s="24">
        <v>15000</v>
      </c>
      <c r="J153" s="109">
        <v>15000</v>
      </c>
      <c r="K153" s="86" t="s">
        <v>826</v>
      </c>
      <c r="L153" s="86" t="s">
        <v>63</v>
      </c>
      <c r="M153" s="89" t="s">
        <v>904</v>
      </c>
      <c r="N153" s="110" t="s">
        <v>904</v>
      </c>
      <c r="O153" s="94" t="s">
        <v>905</v>
      </c>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row>
    <row r="154" spans="1:52" s="4" customFormat="1" ht="22.5" x14ac:dyDescent="0.2">
      <c r="A154" s="21" t="s">
        <v>846</v>
      </c>
      <c r="B154" s="42" t="s">
        <v>906</v>
      </c>
      <c r="C154" s="43" t="s">
        <v>58</v>
      </c>
      <c r="D154" s="43" t="s">
        <v>907</v>
      </c>
      <c r="E154" s="21" t="s">
        <v>33</v>
      </c>
      <c r="F154" s="22" t="s">
        <v>61</v>
      </c>
      <c r="G154" s="26" t="s">
        <v>888</v>
      </c>
      <c r="H154" s="44" t="s">
        <v>908</v>
      </c>
      <c r="I154" s="24">
        <v>0</v>
      </c>
      <c r="J154" s="46">
        <v>50000</v>
      </c>
      <c r="K154" s="92" t="s">
        <v>62</v>
      </c>
      <c r="L154" s="92" t="s">
        <v>63</v>
      </c>
      <c r="M154" s="137" t="s">
        <v>909</v>
      </c>
      <c r="N154" s="138" t="s">
        <v>910</v>
      </c>
      <c r="O154" s="29" t="s">
        <v>814</v>
      </c>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row>
    <row r="155" spans="1:52" s="143" customFormat="1" ht="22.5" x14ac:dyDescent="0.2">
      <c r="A155" s="51" t="s">
        <v>846</v>
      </c>
      <c r="B155" s="51">
        <v>1675</v>
      </c>
      <c r="C155" s="51" t="s">
        <v>911</v>
      </c>
      <c r="D155" s="51" t="s">
        <v>912</v>
      </c>
      <c r="E155" s="51" t="s">
        <v>33</v>
      </c>
      <c r="F155" s="22" t="s">
        <v>144</v>
      </c>
      <c r="G155" s="4" t="s">
        <v>913</v>
      </c>
      <c r="H155" s="51" t="s">
        <v>914</v>
      </c>
      <c r="I155" s="24">
        <v>0</v>
      </c>
      <c r="J155" s="25">
        <v>10000</v>
      </c>
      <c r="K155" s="22" t="s">
        <v>915</v>
      </c>
      <c r="L155" s="26" t="s">
        <v>85</v>
      </c>
      <c r="M155" s="115" t="s">
        <v>377</v>
      </c>
      <c r="N155" s="4" t="s">
        <v>377</v>
      </c>
      <c r="O155" s="139" t="s">
        <v>916</v>
      </c>
      <c r="P155" s="12"/>
      <c r="Q155" s="142"/>
      <c r="R155" s="142"/>
      <c r="S155" s="142"/>
      <c r="T155" s="142"/>
      <c r="U155" s="142"/>
      <c r="V155" s="142"/>
      <c r="W155" s="142"/>
      <c r="X155" s="142"/>
      <c r="Y155" s="142"/>
      <c r="Z155" s="142"/>
      <c r="AA155" s="142"/>
      <c r="AB155" s="142"/>
      <c r="AC155" s="142"/>
      <c r="AD155" s="142"/>
      <c r="AE155" s="142"/>
      <c r="AF155" s="142"/>
      <c r="AG155" s="142"/>
      <c r="AH155" s="142"/>
      <c r="AI155" s="142"/>
      <c r="AJ155" s="142"/>
      <c r="AK155" s="142"/>
      <c r="AL155" s="142"/>
      <c r="AM155" s="142"/>
      <c r="AN155" s="142"/>
      <c r="AO155" s="142"/>
      <c r="AP155" s="142"/>
      <c r="AQ155" s="142"/>
      <c r="AR155" s="142"/>
      <c r="AS155" s="142"/>
      <c r="AT155" s="142"/>
      <c r="AU155" s="142"/>
      <c r="AV155" s="142"/>
      <c r="AW155" s="142"/>
      <c r="AX155" s="142"/>
      <c r="AY155" s="142"/>
      <c r="AZ155" s="142"/>
    </row>
    <row r="156" spans="1:52" s="143" customFormat="1" ht="33.75" x14ac:dyDescent="0.2">
      <c r="A156" s="51" t="s">
        <v>846</v>
      </c>
      <c r="B156" s="51">
        <v>1676</v>
      </c>
      <c r="C156" s="51" t="s">
        <v>917</v>
      </c>
      <c r="D156" s="51" t="s">
        <v>918</v>
      </c>
      <c r="E156" s="51" t="s">
        <v>33</v>
      </c>
      <c r="F156" s="22" t="s">
        <v>144</v>
      </c>
      <c r="G156" s="4" t="s">
        <v>913</v>
      </c>
      <c r="H156" s="51" t="s">
        <v>914</v>
      </c>
      <c r="I156" s="24">
        <v>0</v>
      </c>
      <c r="J156" s="25">
        <v>18000</v>
      </c>
      <c r="K156" s="22" t="s">
        <v>919</v>
      </c>
      <c r="L156" s="26" t="s">
        <v>85</v>
      </c>
      <c r="M156" s="115" t="s">
        <v>377</v>
      </c>
      <c r="N156" s="4" t="s">
        <v>377</v>
      </c>
      <c r="O156" s="139" t="s">
        <v>920</v>
      </c>
      <c r="P156" s="1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c r="AT156" s="142"/>
      <c r="AU156" s="142"/>
      <c r="AV156" s="142"/>
      <c r="AW156" s="142"/>
      <c r="AX156" s="142"/>
      <c r="AY156" s="142"/>
      <c r="AZ156" s="142"/>
    </row>
    <row r="157" spans="1:52" s="143" customFormat="1" ht="45" x14ac:dyDescent="0.2">
      <c r="A157" s="51" t="s">
        <v>846</v>
      </c>
      <c r="B157" s="51">
        <v>1677</v>
      </c>
      <c r="C157" s="51" t="s">
        <v>921</v>
      </c>
      <c r="D157" s="51" t="s">
        <v>922</v>
      </c>
      <c r="E157" s="51" t="s">
        <v>288</v>
      </c>
      <c r="F157" s="22" t="s">
        <v>144</v>
      </c>
      <c r="G157" s="4" t="s">
        <v>913</v>
      </c>
      <c r="H157" s="51" t="s">
        <v>914</v>
      </c>
      <c r="I157" s="24">
        <v>0</v>
      </c>
      <c r="J157" s="25">
        <v>48704</v>
      </c>
      <c r="K157" s="22" t="s">
        <v>923</v>
      </c>
      <c r="L157" s="26" t="s">
        <v>85</v>
      </c>
      <c r="M157" s="115" t="s">
        <v>924</v>
      </c>
      <c r="N157" s="4" t="s">
        <v>924</v>
      </c>
      <c r="O157" s="139" t="s">
        <v>925</v>
      </c>
      <c r="P157" s="12"/>
      <c r="Q157" s="142"/>
      <c r="R157" s="142"/>
      <c r="S157" s="142"/>
      <c r="T157" s="142"/>
      <c r="U157" s="142"/>
      <c r="V157" s="142"/>
      <c r="W157" s="142"/>
      <c r="X157" s="142"/>
      <c r="Y157" s="142"/>
      <c r="Z157" s="142"/>
      <c r="AA157" s="142"/>
      <c r="AB157" s="142"/>
      <c r="AC157" s="142"/>
      <c r="AD157" s="142"/>
      <c r="AE157" s="142"/>
      <c r="AF157" s="142"/>
      <c r="AG157" s="142"/>
      <c r="AH157" s="142"/>
      <c r="AI157" s="142"/>
      <c r="AJ157" s="142"/>
      <c r="AK157" s="142"/>
      <c r="AL157" s="142"/>
      <c r="AM157" s="142"/>
      <c r="AN157" s="142"/>
      <c r="AO157" s="142"/>
      <c r="AP157" s="142"/>
      <c r="AQ157" s="142"/>
      <c r="AR157" s="142"/>
      <c r="AS157" s="142"/>
      <c r="AT157" s="142"/>
      <c r="AU157" s="142"/>
      <c r="AV157" s="142"/>
      <c r="AW157" s="142"/>
      <c r="AX157" s="142"/>
      <c r="AY157" s="142"/>
      <c r="AZ157" s="142"/>
    </row>
    <row r="158" spans="1:52" s="16" customFormat="1" ht="24" customHeight="1" thickBot="1" x14ac:dyDescent="0.25">
      <c r="A158" s="33" t="s">
        <v>846</v>
      </c>
      <c r="B158" s="33"/>
      <c r="C158" s="57"/>
      <c r="D158" s="57"/>
      <c r="E158" s="103"/>
      <c r="F158" s="58" t="s">
        <v>42</v>
      </c>
      <c r="G158" s="58"/>
      <c r="H158" s="59"/>
      <c r="I158" s="36">
        <f>SUM(I145:I157)</f>
        <v>1431530</v>
      </c>
      <c r="J158" s="144">
        <f>SUM(J145:J157)</f>
        <v>5950337.5</v>
      </c>
      <c r="K158" s="58"/>
      <c r="L158" s="58"/>
      <c r="M158" s="61"/>
      <c r="N158" s="61"/>
      <c r="O158" s="31"/>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row>
    <row r="159" spans="1:52" s="53" customFormat="1" ht="36.75" customHeight="1" thickTop="1" thickBot="1" x14ac:dyDescent="0.25">
      <c r="A159" s="145"/>
      <c r="B159" s="145"/>
      <c r="C159" s="146"/>
      <c r="D159" s="146"/>
      <c r="E159" s="147"/>
      <c r="F159" s="148" t="s">
        <v>926</v>
      </c>
      <c r="G159" s="149"/>
      <c r="H159" s="150"/>
      <c r="I159" s="151">
        <f>SUM(I142+I134+I132+I114+I121+I102+I158+I45+I42+I6)</f>
        <v>16709994.84</v>
      </c>
      <c r="J159" s="151">
        <f>SUM(J142+J134+J132+J114+J102+J158+J45+J42+J6)</f>
        <v>76141319.180000007</v>
      </c>
      <c r="K159" s="152"/>
      <c r="L159" s="152"/>
      <c r="M159" s="153"/>
      <c r="N159" s="154"/>
      <c r="O159" s="145"/>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row>
    <row r="160" spans="1:52" s="53" customFormat="1" ht="36.75" customHeight="1" thickTop="1" thickBot="1" x14ac:dyDescent="0.25">
      <c r="A160" s="74"/>
      <c r="B160" s="74"/>
      <c r="C160" s="85"/>
      <c r="D160" s="85" t="s">
        <v>60</v>
      </c>
      <c r="E160" s="155"/>
      <c r="F160" s="86"/>
      <c r="G160" s="86"/>
      <c r="H160" s="87" t="s">
        <v>927</v>
      </c>
      <c r="I160" s="156">
        <v>44441</v>
      </c>
      <c r="J160" s="88" t="s">
        <v>60</v>
      </c>
      <c r="K160" s="109" t="s">
        <v>60</v>
      </c>
      <c r="L160" s="86"/>
      <c r="M160" s="89"/>
      <c r="N160" s="90"/>
      <c r="O160" s="74"/>
      <c r="P160" s="12"/>
      <c r="Q160" s="12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c r="AO160" s="114"/>
      <c r="AP160" s="114"/>
      <c r="AQ160" s="114"/>
      <c r="AR160" s="114"/>
      <c r="AS160" s="114"/>
      <c r="AT160" s="114"/>
      <c r="AU160" s="114"/>
      <c r="AV160" s="114"/>
      <c r="AW160" s="114"/>
      <c r="AX160" s="114"/>
      <c r="AY160" s="114"/>
      <c r="AZ160" s="114"/>
    </row>
    <row r="161" spans="1:52" s="53" customFormat="1" ht="36.75" customHeight="1" thickTop="1" x14ac:dyDescent="0.2">
      <c r="A161" s="74"/>
      <c r="B161" s="74"/>
      <c r="C161" s="85"/>
      <c r="D161" s="85"/>
      <c r="E161" s="155"/>
      <c r="F161" s="86"/>
      <c r="G161" s="86"/>
      <c r="H161" s="87" t="s">
        <v>60</v>
      </c>
      <c r="I161" s="157" t="s">
        <v>60</v>
      </c>
      <c r="J161" s="88" t="s">
        <v>60</v>
      </c>
      <c r="K161" s="109"/>
      <c r="L161" s="86"/>
      <c r="M161" s="89"/>
      <c r="N161" s="90"/>
      <c r="O161" s="74"/>
      <c r="P161" s="12"/>
      <c r="Q161" s="12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c r="AO161" s="114"/>
      <c r="AP161" s="114"/>
      <c r="AQ161" s="114"/>
      <c r="AR161" s="114"/>
      <c r="AS161" s="114"/>
      <c r="AT161" s="114"/>
      <c r="AU161" s="114"/>
      <c r="AV161" s="114"/>
      <c r="AW161" s="114"/>
      <c r="AX161" s="114"/>
      <c r="AY161" s="114"/>
      <c r="AZ161" s="114"/>
    </row>
    <row r="162" spans="1:52" s="4" customFormat="1" ht="59.45" customHeight="1" x14ac:dyDescent="0.2">
      <c r="A162" s="21"/>
      <c r="B162" s="18"/>
      <c r="C162" s="43"/>
      <c r="D162" s="19"/>
      <c r="E162" s="158"/>
      <c r="F162" s="26"/>
      <c r="G162" s="26"/>
      <c r="H162" s="44"/>
      <c r="I162" s="24"/>
      <c r="J162" s="46"/>
      <c r="K162" s="26"/>
      <c r="L162" s="26"/>
      <c r="M162" s="47"/>
      <c r="N162" s="82"/>
      <c r="O162" s="29"/>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row>
    <row r="163" spans="1:52" s="4" customFormat="1" ht="36.75" customHeight="1" x14ac:dyDescent="0.2">
      <c r="A163" s="21"/>
      <c r="B163" s="42"/>
      <c r="C163" s="43"/>
      <c r="D163" s="19"/>
      <c r="E163" s="17"/>
      <c r="F163" s="26"/>
      <c r="G163" s="26"/>
      <c r="H163" s="44"/>
      <c r="I163" s="45"/>
      <c r="J163" s="46"/>
      <c r="K163" s="26"/>
      <c r="L163" s="26"/>
      <c r="M163" s="47"/>
      <c r="N163" s="82"/>
      <c r="O163" s="29"/>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row>
    <row r="164" spans="1:52" s="4" customFormat="1" ht="46.5" customHeight="1" x14ac:dyDescent="0.2">
      <c r="A164" s="21"/>
      <c r="B164" s="42"/>
      <c r="C164" s="43"/>
      <c r="D164" s="19"/>
      <c r="E164" s="158"/>
      <c r="F164" s="26"/>
      <c r="G164" s="26"/>
      <c r="H164" s="44"/>
      <c r="I164" s="45"/>
      <c r="J164" s="46"/>
      <c r="K164" s="26"/>
      <c r="L164" s="26"/>
      <c r="M164" s="47"/>
      <c r="N164" s="82"/>
      <c r="O164" s="29"/>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row>
    <row r="165" spans="1:52" s="4" customFormat="1" ht="66.599999999999994" customHeight="1" x14ac:dyDescent="0.2">
      <c r="A165" s="21"/>
      <c r="B165" s="18"/>
      <c r="C165" s="43"/>
      <c r="D165" s="19"/>
      <c r="E165" s="17"/>
      <c r="F165" s="26"/>
      <c r="G165" s="26"/>
      <c r="H165" s="80"/>
      <c r="I165" s="24"/>
      <c r="J165" s="46"/>
      <c r="K165" s="26"/>
      <c r="L165" s="26"/>
      <c r="M165" s="28"/>
      <c r="N165" s="92"/>
      <c r="O165" s="93"/>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K165" s="140"/>
      <c r="AL165" s="140"/>
      <c r="AM165" s="140"/>
      <c r="AN165" s="140"/>
      <c r="AO165" s="140"/>
      <c r="AP165" s="140"/>
      <c r="AQ165" s="140"/>
      <c r="AR165" s="140"/>
      <c r="AS165" s="140"/>
      <c r="AT165" s="140"/>
      <c r="AU165" s="140"/>
      <c r="AV165" s="140"/>
      <c r="AW165" s="140"/>
      <c r="AX165" s="140"/>
      <c r="AY165" s="140"/>
      <c r="AZ165" s="140"/>
    </row>
    <row r="166" spans="1:52" s="4" customFormat="1" ht="47.1" customHeight="1" x14ac:dyDescent="0.2">
      <c r="A166" s="21"/>
      <c r="B166" s="18"/>
      <c r="C166" s="43"/>
      <c r="D166" s="19"/>
      <c r="E166" s="17"/>
      <c r="F166" s="26"/>
      <c r="G166" s="26"/>
      <c r="H166" s="44"/>
      <c r="I166" s="24"/>
      <c r="J166" s="46"/>
      <c r="K166" s="26"/>
      <c r="L166" s="26"/>
      <c r="M166" s="27"/>
      <c r="N166" s="28"/>
      <c r="O166" s="29"/>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row>
    <row r="167" spans="1:52" s="4" customFormat="1" ht="54" customHeight="1" x14ac:dyDescent="0.2">
      <c r="A167" s="21"/>
      <c r="B167" s="18"/>
      <c r="C167" s="43"/>
      <c r="D167" s="19"/>
      <c r="E167" s="17"/>
      <c r="F167" s="26"/>
      <c r="G167" s="26"/>
      <c r="H167" s="44"/>
      <c r="I167" s="24"/>
      <c r="J167" s="159"/>
      <c r="K167" s="26"/>
      <c r="L167" s="26"/>
      <c r="M167" s="52"/>
      <c r="N167" s="138"/>
      <c r="O167" s="29"/>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row>
    <row r="168" spans="1:52" s="4" customFormat="1" ht="54" customHeight="1" x14ac:dyDescent="0.2">
      <c r="A168" s="17"/>
      <c r="B168" s="17"/>
      <c r="C168" s="19"/>
      <c r="D168" s="19"/>
      <c r="E168" s="17"/>
      <c r="F168" s="26"/>
      <c r="G168" s="26"/>
      <c r="H168" s="44"/>
      <c r="I168" s="45"/>
      <c r="J168" s="46"/>
      <c r="K168" s="26"/>
      <c r="L168" s="26"/>
      <c r="M168" s="27"/>
      <c r="N168" s="28"/>
      <c r="O168" s="29"/>
      <c r="P168" s="3"/>
      <c r="Q168" s="128"/>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1:52" s="4" customFormat="1" ht="48" customHeight="1" x14ac:dyDescent="0.2">
      <c r="A169" s="21"/>
      <c r="B169" s="42"/>
      <c r="C169" s="43"/>
      <c r="D169" s="19"/>
      <c r="E169" s="17"/>
      <c r="F169" s="26"/>
      <c r="G169" s="26"/>
      <c r="H169" s="44"/>
      <c r="I169" s="45"/>
      <c r="J169" s="46"/>
      <c r="K169" s="26"/>
      <c r="L169" s="26"/>
      <c r="M169" s="47"/>
      <c r="N169" s="82"/>
      <c r="O169" s="29"/>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115"/>
    </row>
    <row r="170" spans="1:52" s="4" customFormat="1" ht="48" customHeight="1" x14ac:dyDescent="0.2">
      <c r="A170" s="17"/>
      <c r="B170" s="17"/>
      <c r="C170" s="19"/>
      <c r="D170" s="19"/>
      <c r="E170" s="17"/>
      <c r="F170" s="26"/>
      <c r="G170" s="26"/>
      <c r="H170" s="44"/>
      <c r="I170" s="45"/>
      <c r="J170" s="46"/>
      <c r="K170" s="26"/>
      <c r="L170" s="26"/>
      <c r="M170" s="27"/>
      <c r="N170" s="28"/>
      <c r="O170" s="29"/>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115"/>
    </row>
    <row r="171" spans="1:52" s="115" customFormat="1" ht="35.25" customHeight="1" x14ac:dyDescent="0.2">
      <c r="A171" s="17"/>
      <c r="B171" s="18"/>
      <c r="C171" s="19"/>
      <c r="D171" s="19"/>
      <c r="E171" s="160"/>
      <c r="F171" s="22"/>
      <c r="G171" s="22"/>
      <c r="H171" s="23"/>
      <c r="I171" s="24"/>
      <c r="J171" s="25"/>
      <c r="K171" s="22"/>
      <c r="L171" s="22"/>
      <c r="M171" s="75"/>
      <c r="N171" s="161"/>
      <c r="O171" s="139"/>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row>
    <row r="172" spans="1:52" s="115" customFormat="1" ht="35.25" customHeight="1" x14ac:dyDescent="0.2">
      <c r="A172" s="41"/>
      <c r="B172" s="42"/>
      <c r="C172" s="49"/>
      <c r="D172" s="43"/>
      <c r="E172" s="21"/>
      <c r="F172" s="26"/>
      <c r="G172" s="26"/>
      <c r="H172" s="44"/>
      <c r="I172" s="45"/>
      <c r="J172" s="46"/>
      <c r="K172" s="26"/>
      <c r="L172" s="26"/>
      <c r="M172" s="47"/>
      <c r="N172" s="48"/>
      <c r="O172" s="29"/>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row>
    <row r="173" spans="1:52" s="4" customFormat="1" ht="36.75" customHeight="1" x14ac:dyDescent="0.2">
      <c r="A173" s="21"/>
      <c r="B173" s="18"/>
      <c r="C173" s="43"/>
      <c r="D173" s="43"/>
      <c r="E173" s="21"/>
      <c r="F173" s="22"/>
      <c r="G173" s="22"/>
      <c r="H173" s="23"/>
      <c r="I173" s="65"/>
      <c r="J173" s="25"/>
      <c r="K173" s="22"/>
      <c r="L173" s="22"/>
      <c r="M173" s="107"/>
      <c r="N173" s="108"/>
      <c r="O173" s="162"/>
      <c r="P173" s="127"/>
      <c r="Q173" s="128"/>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row>
    <row r="174" spans="1:52" s="138" customFormat="1" ht="36.75" customHeight="1" x14ac:dyDescent="0.25">
      <c r="A174" s="17"/>
      <c r="B174" s="17"/>
      <c r="C174" s="19"/>
      <c r="D174" s="19"/>
      <c r="E174" s="158"/>
      <c r="F174" s="26"/>
      <c r="G174" s="26"/>
      <c r="H174" s="44"/>
      <c r="I174" s="45"/>
      <c r="J174" s="46"/>
      <c r="K174" s="26"/>
      <c r="L174" s="26"/>
      <c r="M174" s="47"/>
      <c r="N174" s="82"/>
      <c r="O174" s="17"/>
      <c r="X174" s="82"/>
      <c r="Y174" s="82"/>
    </row>
    <row r="175" spans="1:52" s="138" customFormat="1" ht="36.75" customHeight="1" x14ac:dyDescent="0.25">
      <c r="A175" s="17"/>
      <c r="B175" s="17"/>
      <c r="C175" s="19"/>
      <c r="D175" s="19"/>
      <c r="E175" s="158"/>
      <c r="F175" s="26"/>
      <c r="G175" s="26"/>
      <c r="H175" s="44"/>
      <c r="I175" s="45"/>
      <c r="J175" s="46"/>
      <c r="K175" s="26"/>
      <c r="L175" s="26"/>
      <c r="M175" s="47"/>
      <c r="N175" s="82"/>
      <c r="O175" s="17"/>
      <c r="X175" s="82"/>
      <c r="Y175" s="82"/>
    </row>
    <row r="182" spans="1:52" s="165" customFormat="1" ht="61.5" customHeight="1" x14ac:dyDescent="0.2">
      <c r="A182" s="74"/>
      <c r="B182" s="74"/>
      <c r="C182" s="85"/>
      <c r="D182" s="85"/>
      <c r="E182" s="155"/>
      <c r="F182" s="86"/>
      <c r="G182" s="86"/>
      <c r="H182" s="87"/>
      <c r="I182" s="163" t="s">
        <v>60</v>
      </c>
      <c r="J182" s="88"/>
      <c r="K182" s="86"/>
      <c r="L182" s="86"/>
      <c r="M182" s="89"/>
      <c r="N182" s="90"/>
      <c r="O182" s="74"/>
      <c r="P182" s="110"/>
      <c r="Q182" s="164"/>
      <c r="R182" s="164"/>
      <c r="S182" s="164"/>
      <c r="T182" s="164"/>
      <c r="U182" s="164"/>
      <c r="V182" s="164"/>
      <c r="W182" s="164"/>
      <c r="X182" s="164"/>
      <c r="Y182" s="164"/>
      <c r="Z182" s="164"/>
      <c r="AA182" s="164"/>
      <c r="AB182" s="164"/>
      <c r="AC182" s="164"/>
      <c r="AD182" s="164"/>
      <c r="AE182" s="164"/>
      <c r="AF182" s="164"/>
      <c r="AG182" s="164"/>
      <c r="AH182" s="164"/>
      <c r="AI182" s="164"/>
      <c r="AJ182" s="164"/>
      <c r="AK182" s="164"/>
      <c r="AL182" s="164"/>
      <c r="AM182" s="164"/>
      <c r="AN182" s="164"/>
      <c r="AO182" s="164"/>
      <c r="AP182" s="164"/>
      <c r="AQ182" s="164"/>
      <c r="AR182" s="164"/>
      <c r="AS182" s="164"/>
      <c r="AT182" s="164"/>
      <c r="AU182" s="164"/>
      <c r="AV182" s="164"/>
      <c r="AW182" s="164"/>
      <c r="AX182" s="164"/>
      <c r="AY182" s="164"/>
      <c r="AZ182" s="164"/>
    </row>
    <row r="183" spans="1:52" s="165" customFormat="1" ht="36.75" customHeight="1" x14ac:dyDescent="0.2">
      <c r="A183" s="74"/>
      <c r="B183" s="74"/>
      <c r="C183" s="85"/>
      <c r="D183" s="85"/>
      <c r="E183" s="155"/>
      <c r="F183" s="86"/>
      <c r="G183" s="86"/>
      <c r="H183" s="87"/>
      <c r="I183" s="163"/>
      <c r="J183" s="88"/>
      <c r="K183" s="86"/>
      <c r="L183" s="86"/>
      <c r="M183" s="89"/>
      <c r="N183" s="90"/>
      <c r="O183" s="74"/>
      <c r="P183" s="110"/>
      <c r="Q183" s="166"/>
      <c r="R183" s="167"/>
      <c r="S183" s="167"/>
      <c r="T183" s="167"/>
      <c r="U183" s="167"/>
      <c r="V183" s="167"/>
      <c r="W183" s="167"/>
      <c r="X183" s="167"/>
      <c r="Y183" s="167"/>
      <c r="Z183" s="167"/>
      <c r="AA183" s="167"/>
      <c r="AB183" s="167"/>
      <c r="AC183" s="167"/>
      <c r="AD183" s="167"/>
      <c r="AE183" s="167"/>
      <c r="AF183" s="167"/>
      <c r="AG183" s="167"/>
      <c r="AH183" s="167"/>
      <c r="AI183" s="167"/>
      <c r="AJ183" s="167"/>
      <c r="AK183" s="167"/>
      <c r="AL183" s="167"/>
      <c r="AM183" s="167"/>
      <c r="AN183" s="167"/>
      <c r="AO183" s="167"/>
      <c r="AP183" s="167"/>
      <c r="AQ183" s="167"/>
      <c r="AR183" s="167"/>
      <c r="AS183" s="167"/>
      <c r="AT183" s="167"/>
      <c r="AU183" s="167"/>
      <c r="AV183" s="167"/>
      <c r="AW183" s="167"/>
      <c r="AX183" s="167"/>
      <c r="AY183" s="167"/>
      <c r="AZ183" s="167"/>
    </row>
    <row r="184" spans="1:52" s="165" customFormat="1" ht="60" customHeight="1" x14ac:dyDescent="0.2">
      <c r="A184" s="74"/>
      <c r="B184" s="74"/>
      <c r="C184" s="85"/>
      <c r="D184" s="85"/>
      <c r="E184" s="155"/>
      <c r="F184" s="86"/>
      <c r="G184" s="86"/>
      <c r="H184" s="87"/>
      <c r="I184" s="163"/>
      <c r="J184" s="88"/>
      <c r="K184" s="86"/>
      <c r="L184" s="86"/>
      <c r="M184" s="89"/>
      <c r="N184" s="90"/>
      <c r="O184" s="74"/>
      <c r="P184" s="110"/>
      <c r="Q184" s="12"/>
      <c r="R184" s="166"/>
      <c r="S184" s="166"/>
      <c r="T184" s="166"/>
      <c r="U184" s="166"/>
      <c r="V184" s="166"/>
      <c r="W184" s="166"/>
      <c r="X184" s="166"/>
      <c r="Y184" s="166"/>
      <c r="Z184" s="166"/>
      <c r="AA184" s="166"/>
      <c r="AB184" s="166"/>
      <c r="AC184" s="166"/>
      <c r="AD184" s="166"/>
      <c r="AE184" s="166"/>
      <c r="AF184" s="166"/>
      <c r="AG184" s="166"/>
      <c r="AH184" s="166"/>
      <c r="AI184" s="166"/>
      <c r="AJ184" s="166"/>
      <c r="AK184" s="166"/>
      <c r="AL184" s="166"/>
      <c r="AM184" s="166"/>
      <c r="AN184" s="166"/>
      <c r="AO184" s="166"/>
      <c r="AP184" s="166"/>
      <c r="AQ184" s="166"/>
      <c r="AR184" s="166"/>
      <c r="AS184" s="166"/>
      <c r="AT184" s="166"/>
      <c r="AU184" s="166"/>
      <c r="AV184" s="166"/>
      <c r="AW184" s="166"/>
      <c r="AX184" s="166"/>
      <c r="AY184" s="166"/>
      <c r="AZ184" s="166"/>
    </row>
    <row r="185" spans="1:52" s="165" customFormat="1" ht="51" customHeight="1" x14ac:dyDescent="0.2">
      <c r="A185" s="74"/>
      <c r="B185" s="74"/>
      <c r="C185" s="85"/>
      <c r="D185" s="85"/>
      <c r="E185" s="155"/>
      <c r="F185" s="86"/>
      <c r="G185" s="86"/>
      <c r="H185" s="87"/>
      <c r="I185" s="163"/>
      <c r="J185" s="88"/>
      <c r="K185" s="86"/>
      <c r="L185" s="86"/>
      <c r="M185" s="89"/>
      <c r="N185" s="90"/>
      <c r="O185" s="74"/>
      <c r="P185" s="110"/>
      <c r="Q185" s="12"/>
      <c r="R185" s="164"/>
      <c r="S185" s="164"/>
      <c r="T185" s="164"/>
      <c r="U185" s="164"/>
      <c r="V185" s="164"/>
      <c r="W185" s="164"/>
      <c r="X185" s="164"/>
      <c r="Y185" s="164"/>
      <c r="Z185" s="164"/>
      <c r="AA185" s="164"/>
      <c r="AB185" s="164"/>
      <c r="AC185" s="164"/>
      <c r="AD185" s="164"/>
      <c r="AE185" s="164"/>
      <c r="AF185" s="164"/>
      <c r="AG185" s="164"/>
      <c r="AH185" s="164"/>
      <c r="AI185" s="164"/>
      <c r="AJ185" s="164"/>
      <c r="AK185" s="164"/>
      <c r="AL185" s="164"/>
      <c r="AM185" s="164"/>
      <c r="AN185" s="164"/>
      <c r="AO185" s="164"/>
      <c r="AP185" s="164"/>
      <c r="AQ185" s="164"/>
      <c r="AR185" s="164"/>
      <c r="AS185" s="164"/>
      <c r="AT185" s="164"/>
      <c r="AU185" s="164"/>
      <c r="AV185" s="164"/>
      <c r="AW185" s="164"/>
      <c r="AX185" s="164"/>
      <c r="AY185" s="164"/>
      <c r="AZ185" s="164"/>
    </row>
    <row r="186" spans="1:52" s="165" customFormat="1" ht="47.25" customHeight="1" x14ac:dyDescent="0.2">
      <c r="A186" s="74"/>
      <c r="B186" s="74"/>
      <c r="C186" s="85"/>
      <c r="D186" s="85"/>
      <c r="E186" s="155"/>
      <c r="F186" s="86"/>
      <c r="G186" s="86"/>
      <c r="H186" s="87"/>
      <c r="I186" s="163"/>
      <c r="J186" s="88"/>
      <c r="K186" s="86"/>
      <c r="L186" s="86"/>
      <c r="M186" s="89"/>
      <c r="N186" s="90"/>
      <c r="O186" s="74"/>
      <c r="P186" s="110"/>
      <c r="Q186" s="12"/>
      <c r="R186" s="166"/>
      <c r="S186" s="166"/>
      <c r="T186" s="166"/>
      <c r="U186" s="166"/>
      <c r="V186" s="166"/>
      <c r="W186" s="166"/>
      <c r="X186" s="166"/>
      <c r="Y186" s="166"/>
      <c r="Z186" s="166"/>
      <c r="AA186" s="166"/>
      <c r="AB186" s="166"/>
      <c r="AC186" s="166"/>
      <c r="AD186" s="166"/>
      <c r="AE186" s="166"/>
      <c r="AF186" s="166"/>
      <c r="AG186" s="166"/>
      <c r="AH186" s="166"/>
      <c r="AI186" s="166"/>
      <c r="AJ186" s="166"/>
      <c r="AK186" s="166"/>
      <c r="AL186" s="166"/>
      <c r="AM186" s="166"/>
      <c r="AN186" s="166"/>
      <c r="AO186" s="166"/>
      <c r="AP186" s="166"/>
      <c r="AQ186" s="166"/>
      <c r="AR186" s="166"/>
      <c r="AS186" s="166"/>
      <c r="AT186" s="166"/>
      <c r="AU186" s="166"/>
      <c r="AV186" s="166"/>
      <c r="AW186" s="166"/>
      <c r="AX186" s="166"/>
      <c r="AY186" s="166"/>
      <c r="AZ186" s="166"/>
    </row>
    <row r="187" spans="1:52" ht="36.75" customHeight="1" x14ac:dyDescent="0.2">
      <c r="A187" s="110"/>
      <c r="B187" s="168"/>
      <c r="C187" s="110"/>
      <c r="D187" s="110"/>
      <c r="E187" s="110"/>
      <c r="F187" s="110"/>
      <c r="G187" s="110"/>
      <c r="H187" s="110"/>
      <c r="I187" s="110"/>
      <c r="J187" s="110"/>
      <c r="K187" s="110"/>
      <c r="L187" s="110"/>
      <c r="M187" s="110"/>
      <c r="N187" s="110"/>
      <c r="O187" s="110"/>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row>
    <row r="188" spans="1:52" ht="36.75" customHeight="1" x14ac:dyDescent="0.2">
      <c r="A188" s="110"/>
      <c r="B188" s="168"/>
      <c r="C188" s="110"/>
      <c r="D188" s="110"/>
      <c r="E188" s="110"/>
      <c r="F188" s="110"/>
      <c r="G188" s="110"/>
      <c r="H188" s="110"/>
      <c r="I188" s="110"/>
      <c r="J188" s="110"/>
      <c r="K188" s="110"/>
      <c r="L188" s="110"/>
      <c r="M188" s="110"/>
      <c r="N188" s="110"/>
      <c r="O188" s="110"/>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row>
    <row r="189" spans="1:52" ht="36.75" customHeight="1" x14ac:dyDescent="0.2">
      <c r="A189" s="110"/>
      <c r="B189" s="168"/>
      <c r="C189" s="110"/>
      <c r="D189" s="110"/>
      <c r="E189" s="110"/>
      <c r="F189" s="110"/>
      <c r="G189" s="110"/>
      <c r="H189" s="110"/>
      <c r="I189" s="110"/>
      <c r="J189" s="110"/>
      <c r="K189" s="110"/>
      <c r="L189" s="110"/>
      <c r="M189" s="110"/>
      <c r="N189" s="110"/>
      <c r="O189" s="110"/>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row>
  </sheetData>
  <mergeCells count="12">
    <mergeCell ref="A115:O115"/>
    <mergeCell ref="A122:O122"/>
    <mergeCell ref="A133:O133"/>
    <mergeCell ref="A135:O135"/>
    <mergeCell ref="A143:O143"/>
    <mergeCell ref="F159:G159"/>
    <mergeCell ref="A1:O1"/>
    <mergeCell ref="A3:O3"/>
    <mergeCell ref="A7:O7"/>
    <mergeCell ref="A43:O43"/>
    <mergeCell ref="A46:O46"/>
    <mergeCell ref="A103:P10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Breton,Ronda C</dc:creator>
  <cp:lastModifiedBy>Breton,Ronda C</cp:lastModifiedBy>
  <dcterms:created xsi:type="dcterms:W3CDTF">2021-09-02T15:43:50Z</dcterms:created>
  <dcterms:modified xsi:type="dcterms:W3CDTF">2021-09-02T15:45:17Z</dcterms:modified>
</cp:coreProperties>
</file>